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 SKC\Desktop\"/>
    </mc:Choice>
  </mc:AlternateContent>
  <bookViews>
    <workbookView xWindow="0" yWindow="0" windowWidth="28800" windowHeight="12435" activeTab="2"/>
  </bookViews>
  <sheets>
    <sheet name="IZVRŠENJA 2022." sheetId="1" r:id="rId1"/>
    <sheet name="Sheet1" sheetId="4" r:id="rId2"/>
    <sheet name="ZBIRNI PLAN 2022.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I23" i="2" l="1"/>
  <c r="AG57" i="1" l="1"/>
  <c r="E158" i="1" l="1"/>
  <c r="E147" i="4" l="1"/>
  <c r="D147" i="4"/>
  <c r="C147" i="4"/>
  <c r="F136" i="4"/>
  <c r="E136" i="4"/>
  <c r="F135" i="4"/>
  <c r="D135" i="4"/>
  <c r="F131" i="4"/>
  <c r="D131" i="4"/>
  <c r="D136" i="4" s="1"/>
  <c r="F126" i="4"/>
  <c r="D126" i="4"/>
  <c r="F121" i="4"/>
  <c r="D121" i="4"/>
  <c r="F118" i="4"/>
  <c r="E118" i="4"/>
  <c r="D118" i="4"/>
  <c r="F116" i="4"/>
  <c r="E116" i="4"/>
  <c r="D116" i="4"/>
  <c r="F114" i="4"/>
  <c r="E114" i="4"/>
  <c r="D114" i="4"/>
  <c r="F109" i="4"/>
  <c r="F122" i="4" s="1"/>
  <c r="E109" i="4"/>
  <c r="D109" i="4"/>
  <c r="D122" i="4" s="1"/>
  <c r="E102" i="4"/>
  <c r="D102" i="4"/>
  <c r="F101" i="4"/>
  <c r="F100" i="4"/>
  <c r="F102" i="4" s="1"/>
  <c r="F98" i="4"/>
  <c r="F103" i="4" s="1"/>
  <c r="E98" i="4"/>
  <c r="E103" i="4" s="1"/>
  <c r="D98" i="4"/>
  <c r="D103" i="4" s="1"/>
  <c r="F97" i="4"/>
  <c r="E95" i="4"/>
  <c r="D95" i="4"/>
  <c r="F94" i="4"/>
  <c r="F93" i="4"/>
  <c r="F95" i="4" s="1"/>
  <c r="E92" i="4"/>
  <c r="D92" i="4"/>
  <c r="F91" i="4"/>
  <c r="F89" i="4"/>
  <c r="F88" i="4"/>
  <c r="F87" i="4"/>
  <c r="F86" i="4"/>
  <c r="F85" i="4"/>
  <c r="F92" i="4" s="1"/>
  <c r="E83" i="4"/>
  <c r="D83" i="4"/>
  <c r="F81" i="4"/>
  <c r="F83" i="4" s="1"/>
  <c r="E79" i="4"/>
  <c r="D79" i="4"/>
  <c r="F77" i="4"/>
  <c r="F76" i="4"/>
  <c r="F75" i="4"/>
  <c r="F74" i="4"/>
  <c r="F73" i="4"/>
  <c r="F72" i="4"/>
  <c r="F71" i="4"/>
  <c r="F79" i="4" s="1"/>
  <c r="E69" i="4"/>
  <c r="D69" i="4"/>
  <c r="F67" i="4"/>
  <c r="F66" i="4"/>
  <c r="F69" i="4" s="1"/>
  <c r="E64" i="4"/>
  <c r="D64" i="4"/>
  <c r="F63" i="4"/>
  <c r="F61" i="4"/>
  <c r="F60" i="4"/>
  <c r="F59" i="4"/>
  <c r="F58" i="4"/>
  <c r="F57" i="4"/>
  <c r="F56" i="4"/>
  <c r="F55" i="4"/>
  <c r="F64" i="4" s="1"/>
  <c r="E53" i="4"/>
  <c r="D53" i="4"/>
  <c r="F50" i="4"/>
  <c r="E50" i="4"/>
  <c r="D50" i="4"/>
  <c r="F47" i="4"/>
  <c r="E47" i="4"/>
  <c r="D47" i="4"/>
  <c r="E43" i="4"/>
  <c r="F40" i="4"/>
  <c r="E40" i="4"/>
  <c r="D40" i="4"/>
  <c r="F35" i="4"/>
  <c r="E35" i="4"/>
  <c r="D35" i="4"/>
  <c r="K40" i="1" l="1"/>
  <c r="R147" i="1" l="1"/>
  <c r="R146" i="1"/>
  <c r="R145" i="1"/>
  <c r="R144" i="1"/>
  <c r="E26" i="4" l="1"/>
  <c r="D26" i="4"/>
  <c r="D27" i="4" s="1"/>
  <c r="F25" i="4"/>
  <c r="F24" i="4"/>
  <c r="F26" i="4" s="1"/>
  <c r="E23" i="4"/>
  <c r="E27" i="4" s="1"/>
  <c r="D23" i="4"/>
  <c r="F22" i="4"/>
  <c r="F21" i="4"/>
  <c r="F23" i="4" s="1"/>
  <c r="E20" i="4"/>
  <c r="D20" i="4"/>
  <c r="F19" i="4"/>
  <c r="F18" i="4"/>
  <c r="F20" i="4" s="1"/>
  <c r="F17" i="4"/>
  <c r="F16" i="4"/>
  <c r="F15" i="4"/>
  <c r="E14" i="4"/>
  <c r="D14" i="4"/>
  <c r="F13" i="4"/>
  <c r="F12" i="4"/>
  <c r="F11" i="4"/>
  <c r="F10" i="4"/>
  <c r="F9" i="4"/>
  <c r="F8" i="4"/>
  <c r="F14" i="4" s="1"/>
  <c r="E7" i="4"/>
  <c r="D7" i="4"/>
  <c r="F6" i="4"/>
  <c r="F5" i="4"/>
  <c r="F7" i="4" s="1"/>
  <c r="F27" i="4" l="1"/>
  <c r="S144" i="1" l="1"/>
  <c r="S145" i="1"/>
  <c r="S146" i="1"/>
  <c r="R143" i="1"/>
  <c r="N148" i="1"/>
  <c r="I147" i="1"/>
  <c r="J147" i="1"/>
  <c r="K147" i="1"/>
  <c r="L147" i="1"/>
  <c r="M147" i="1"/>
  <c r="N147" i="1"/>
  <c r="O147" i="1"/>
  <c r="P147" i="1"/>
  <c r="Q147" i="1"/>
  <c r="I143" i="1"/>
  <c r="J143" i="1"/>
  <c r="J148" i="1" s="1"/>
  <c r="K143" i="1"/>
  <c r="K148" i="1" s="1"/>
  <c r="L143" i="1"/>
  <c r="M143" i="1"/>
  <c r="N143" i="1"/>
  <c r="O143" i="1"/>
  <c r="O148" i="1" s="1"/>
  <c r="P143" i="1"/>
  <c r="Q143" i="1"/>
  <c r="P148" i="1" l="1"/>
  <c r="L148" i="1"/>
  <c r="Q148" i="1"/>
  <c r="M148" i="1"/>
  <c r="I148" i="1"/>
  <c r="R39" i="1"/>
  <c r="S39" i="1" s="1"/>
  <c r="R38" i="1"/>
  <c r="C40" i="1" l="1"/>
  <c r="H63" i="2" l="1"/>
  <c r="G63" i="2"/>
  <c r="I63" i="2" s="1"/>
  <c r="I62" i="2"/>
  <c r="I61" i="2"/>
  <c r="I60" i="2"/>
  <c r="I59" i="2"/>
  <c r="I58" i="2"/>
  <c r="I57" i="2"/>
  <c r="H56" i="2"/>
  <c r="G56" i="2"/>
  <c r="I56" i="2" s="1"/>
  <c r="I55" i="2"/>
  <c r="I54" i="2"/>
  <c r="H53" i="2"/>
  <c r="G53" i="2"/>
  <c r="I52" i="2"/>
  <c r="I51" i="2"/>
  <c r="I50" i="2"/>
  <c r="I49" i="2"/>
  <c r="I48" i="2"/>
  <c r="I47" i="2"/>
  <c r="I46" i="2"/>
  <c r="I45" i="2"/>
  <c r="H45" i="2"/>
  <c r="G45" i="2"/>
  <c r="I44" i="2"/>
  <c r="I43" i="2"/>
  <c r="H42" i="2"/>
  <c r="G42" i="2"/>
  <c r="I41" i="2"/>
  <c r="I40" i="2"/>
  <c r="H39" i="2"/>
  <c r="G39" i="2"/>
  <c r="I38" i="2"/>
  <c r="I37" i="2"/>
  <c r="I35" i="2"/>
  <c r="I34" i="2"/>
  <c r="I33" i="2"/>
  <c r="I31" i="2"/>
  <c r="I29" i="2"/>
  <c r="H28" i="2"/>
  <c r="G28" i="2"/>
  <c r="I27" i="2"/>
  <c r="I26" i="2"/>
  <c r="I25" i="2"/>
  <c r="H23" i="2"/>
  <c r="G23" i="2"/>
  <c r="I21" i="2"/>
  <c r="I20" i="2"/>
  <c r="I19" i="2"/>
  <c r="I18" i="2"/>
  <c r="H9" i="2"/>
  <c r="G9" i="2"/>
  <c r="I42" i="2" l="1"/>
  <c r="I39" i="2"/>
  <c r="I28" i="2"/>
  <c r="G64" i="2"/>
  <c r="H64" i="2"/>
  <c r="I53" i="2"/>
  <c r="R82" i="1"/>
  <c r="I64" i="2" l="1"/>
  <c r="R130" i="1"/>
  <c r="R131" i="1"/>
  <c r="S131" i="1" s="1"/>
  <c r="R132" i="1"/>
  <c r="S132" i="1" s="1"/>
  <c r="R133" i="1"/>
  <c r="S133" i="1" s="1"/>
  <c r="R129" i="1"/>
  <c r="R124" i="1"/>
  <c r="S124" i="1" s="1"/>
  <c r="R125" i="1"/>
  <c r="S125" i="1" s="1"/>
  <c r="R126" i="1"/>
  <c r="S126" i="1" s="1"/>
  <c r="S130" i="1"/>
  <c r="S129" i="1"/>
  <c r="I134" i="1"/>
  <c r="J134" i="1"/>
  <c r="K134" i="1"/>
  <c r="L134" i="1"/>
  <c r="M134" i="1"/>
  <c r="N134" i="1"/>
  <c r="O134" i="1"/>
  <c r="P134" i="1"/>
  <c r="Q134" i="1"/>
  <c r="R121" i="1"/>
  <c r="R122" i="1"/>
  <c r="R123" i="1"/>
  <c r="S123" i="1" s="1"/>
  <c r="I127" i="1"/>
  <c r="J127" i="1"/>
  <c r="K127" i="1"/>
  <c r="L127" i="1"/>
  <c r="M127" i="1"/>
  <c r="N127" i="1"/>
  <c r="O127" i="1"/>
  <c r="P127" i="1"/>
  <c r="Q127" i="1"/>
  <c r="S127" i="1" l="1"/>
  <c r="S22" i="1"/>
  <c r="G24" i="1"/>
  <c r="H24" i="1"/>
  <c r="I24" i="1"/>
  <c r="J24" i="1"/>
  <c r="K24" i="1"/>
  <c r="L24" i="1"/>
  <c r="M24" i="1"/>
  <c r="N24" i="1"/>
  <c r="O24" i="1"/>
  <c r="P24" i="1"/>
  <c r="R24" i="1" l="1"/>
  <c r="S24" i="1" s="1"/>
  <c r="F63" i="2"/>
  <c r="E63" i="2"/>
  <c r="D63" i="2"/>
  <c r="F56" i="2"/>
  <c r="E56" i="2"/>
  <c r="D56" i="2"/>
  <c r="F53" i="2"/>
  <c r="E53" i="2"/>
  <c r="D53" i="2"/>
  <c r="F45" i="2"/>
  <c r="E45" i="2"/>
  <c r="D45" i="2"/>
  <c r="F42" i="2"/>
  <c r="E42" i="2"/>
  <c r="D42" i="2"/>
  <c r="F39" i="2"/>
  <c r="E39" i="2"/>
  <c r="D39" i="2"/>
  <c r="F28" i="2"/>
  <c r="E28" i="2"/>
  <c r="D28" i="2"/>
  <c r="F23" i="2"/>
  <c r="E23" i="2"/>
  <c r="D23" i="2"/>
  <c r="F9" i="2"/>
  <c r="D9" i="2"/>
  <c r="D158" i="1"/>
  <c r="C158" i="1"/>
  <c r="R118" i="1"/>
  <c r="S118" i="1" s="1"/>
  <c r="R117" i="1"/>
  <c r="S117" i="1" s="1"/>
  <c r="G119" i="1"/>
  <c r="R120" i="1" s="1"/>
  <c r="H119" i="1"/>
  <c r="I119" i="1"/>
  <c r="J119" i="1"/>
  <c r="K119" i="1"/>
  <c r="L119" i="1"/>
  <c r="M119" i="1"/>
  <c r="N119" i="1"/>
  <c r="O119" i="1"/>
  <c r="P119" i="1"/>
  <c r="Q119" i="1"/>
  <c r="R113" i="1"/>
  <c r="S116" i="1"/>
  <c r="R104" i="1"/>
  <c r="R105" i="1"/>
  <c r="R106" i="1"/>
  <c r="G114" i="1"/>
  <c r="H114" i="1"/>
  <c r="I114" i="1"/>
  <c r="J114" i="1"/>
  <c r="K114" i="1"/>
  <c r="L114" i="1"/>
  <c r="M114" i="1"/>
  <c r="N114" i="1"/>
  <c r="O114" i="1"/>
  <c r="P114" i="1"/>
  <c r="Q114" i="1"/>
  <c r="F114" i="1"/>
  <c r="R101" i="1"/>
  <c r="S101" i="1" s="1"/>
  <c r="R100" i="1"/>
  <c r="S100" i="1" s="1"/>
  <c r="R96" i="1"/>
  <c r="S96" i="1" s="1"/>
  <c r="F97" i="1"/>
  <c r="G97" i="1"/>
  <c r="H97" i="1"/>
  <c r="I97" i="1"/>
  <c r="J97" i="1"/>
  <c r="K97" i="1"/>
  <c r="L97" i="1"/>
  <c r="M97" i="1"/>
  <c r="N97" i="1"/>
  <c r="O97" i="1"/>
  <c r="P97" i="1"/>
  <c r="Q97" i="1"/>
  <c r="R93" i="1"/>
  <c r="S93" i="1" s="1"/>
  <c r="F94" i="1"/>
  <c r="G94" i="1"/>
  <c r="R95" i="1" s="1"/>
  <c r="S95" i="1" s="1"/>
  <c r="H94" i="1"/>
  <c r="I94" i="1"/>
  <c r="J94" i="1"/>
  <c r="K94" i="1"/>
  <c r="L94" i="1"/>
  <c r="M94" i="1"/>
  <c r="N94" i="1"/>
  <c r="O94" i="1"/>
  <c r="P94" i="1"/>
  <c r="Q94" i="1"/>
  <c r="R87" i="1"/>
  <c r="S87" i="1" s="1"/>
  <c r="R88" i="1"/>
  <c r="S88" i="1" s="1"/>
  <c r="R89" i="1"/>
  <c r="S89" i="1" s="1"/>
  <c r="R90" i="1"/>
  <c r="S90" i="1" s="1"/>
  <c r="F91" i="1"/>
  <c r="G91" i="1"/>
  <c r="R92" i="1" s="1"/>
  <c r="S92" i="1" s="1"/>
  <c r="H91" i="1"/>
  <c r="I91" i="1"/>
  <c r="J91" i="1"/>
  <c r="K91" i="1"/>
  <c r="L91" i="1"/>
  <c r="M91" i="1"/>
  <c r="N91" i="1"/>
  <c r="O91" i="1"/>
  <c r="P91" i="1"/>
  <c r="Q91" i="1"/>
  <c r="R79" i="1"/>
  <c r="S79" i="1" s="1"/>
  <c r="R80" i="1"/>
  <c r="S80" i="1" s="1"/>
  <c r="R81" i="1"/>
  <c r="S81" i="1" s="1"/>
  <c r="S82" i="1"/>
  <c r="R83" i="1"/>
  <c r="S83" i="1" s="1"/>
  <c r="R84" i="1"/>
  <c r="S84" i="1" s="1"/>
  <c r="F85" i="1"/>
  <c r="G85" i="1"/>
  <c r="R86" i="1" s="1"/>
  <c r="S86" i="1" s="1"/>
  <c r="H85" i="1"/>
  <c r="I85" i="1"/>
  <c r="J85" i="1"/>
  <c r="K85" i="1"/>
  <c r="L85" i="1"/>
  <c r="M85" i="1"/>
  <c r="N85" i="1"/>
  <c r="O85" i="1"/>
  <c r="P85" i="1"/>
  <c r="Q85" i="1"/>
  <c r="R77" i="1"/>
  <c r="S77" i="1" s="1"/>
  <c r="R76" i="1"/>
  <c r="S76" i="1" s="1"/>
  <c r="F78" i="1"/>
  <c r="G78" i="1"/>
  <c r="H78" i="1"/>
  <c r="I78" i="1"/>
  <c r="J78" i="1"/>
  <c r="K78" i="1"/>
  <c r="L78" i="1"/>
  <c r="M78" i="1"/>
  <c r="N78" i="1"/>
  <c r="O78" i="1"/>
  <c r="P78" i="1"/>
  <c r="Q78" i="1"/>
  <c r="C85" i="1"/>
  <c r="D78" i="1"/>
  <c r="C78" i="1"/>
  <c r="R64" i="1"/>
  <c r="S64" i="1" s="1"/>
  <c r="R65" i="1"/>
  <c r="S65" i="1" s="1"/>
  <c r="R67" i="1"/>
  <c r="S67" i="1" s="1"/>
  <c r="R68" i="1"/>
  <c r="S68" i="1" s="1"/>
  <c r="R70" i="1"/>
  <c r="S70" i="1" s="1"/>
  <c r="R71" i="1"/>
  <c r="S71" i="1" s="1"/>
  <c r="R72" i="1"/>
  <c r="S72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51" i="1"/>
  <c r="S51" i="1" s="1"/>
  <c r="R52" i="1"/>
  <c r="S52" i="1" s="1"/>
  <c r="R53" i="1"/>
  <c r="S53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36" i="1"/>
  <c r="S36" i="1" s="1"/>
  <c r="R37" i="1"/>
  <c r="S37" i="1" s="1"/>
  <c r="S38" i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7" i="1"/>
  <c r="S7" i="1" s="1"/>
  <c r="R8" i="1"/>
  <c r="S8" i="1" s="1"/>
  <c r="R9" i="1"/>
  <c r="S9" i="1" s="1"/>
  <c r="R10" i="1"/>
  <c r="S10" i="1" s="1"/>
  <c r="D64" i="2" l="1"/>
  <c r="E64" i="2"/>
  <c r="F64" i="2"/>
  <c r="P98" i="1"/>
  <c r="N98" i="1"/>
  <c r="L98" i="1"/>
  <c r="J98" i="1"/>
  <c r="H98" i="1"/>
  <c r="R97" i="1"/>
  <c r="R85" i="1"/>
  <c r="S85" i="1" s="1"/>
  <c r="R91" i="1"/>
  <c r="Q98" i="1"/>
  <c r="O98" i="1"/>
  <c r="M98" i="1"/>
  <c r="K98" i="1"/>
  <c r="I98" i="1"/>
  <c r="R94" i="1"/>
  <c r="G98" i="1"/>
  <c r="R78" i="1"/>
  <c r="S78" i="1"/>
  <c r="F98" i="1"/>
  <c r="R114" i="1"/>
  <c r="S104" i="1"/>
  <c r="S106" i="1"/>
  <c r="R98" i="1" l="1"/>
  <c r="S105" i="1"/>
  <c r="S119" i="1" l="1"/>
  <c r="S18" i="1"/>
  <c r="I111" i="1"/>
  <c r="J111" i="1"/>
  <c r="K111" i="1"/>
  <c r="L111" i="1"/>
  <c r="M111" i="1"/>
  <c r="N111" i="1"/>
  <c r="O111" i="1"/>
  <c r="P111" i="1"/>
  <c r="Q111" i="1"/>
  <c r="I109" i="1"/>
  <c r="J109" i="1"/>
  <c r="K109" i="1"/>
  <c r="L109" i="1"/>
  <c r="M109" i="1"/>
  <c r="N109" i="1"/>
  <c r="O109" i="1"/>
  <c r="P109" i="1"/>
  <c r="Q109" i="1"/>
  <c r="I107" i="1"/>
  <c r="J107" i="1"/>
  <c r="K107" i="1"/>
  <c r="L107" i="1"/>
  <c r="M107" i="1"/>
  <c r="N107" i="1"/>
  <c r="O107" i="1"/>
  <c r="P107" i="1"/>
  <c r="Q107" i="1"/>
  <c r="I102" i="1"/>
  <c r="J102" i="1"/>
  <c r="K102" i="1"/>
  <c r="L102" i="1"/>
  <c r="M102" i="1"/>
  <c r="N102" i="1"/>
  <c r="O102" i="1"/>
  <c r="P102" i="1"/>
  <c r="Q102" i="1"/>
  <c r="I73" i="1"/>
  <c r="J73" i="1"/>
  <c r="K73" i="1"/>
  <c r="L73" i="1"/>
  <c r="M73" i="1"/>
  <c r="N73" i="1"/>
  <c r="O73" i="1"/>
  <c r="P73" i="1"/>
  <c r="Q73" i="1"/>
  <c r="I69" i="1"/>
  <c r="J69" i="1"/>
  <c r="K69" i="1"/>
  <c r="L69" i="1"/>
  <c r="M69" i="1"/>
  <c r="N69" i="1"/>
  <c r="O69" i="1"/>
  <c r="P69" i="1"/>
  <c r="Q69" i="1"/>
  <c r="I66" i="1"/>
  <c r="J66" i="1"/>
  <c r="K66" i="1"/>
  <c r="L66" i="1"/>
  <c r="M66" i="1"/>
  <c r="N66" i="1"/>
  <c r="O66" i="1"/>
  <c r="P66" i="1"/>
  <c r="Q66" i="1"/>
  <c r="I63" i="1"/>
  <c r="J63" i="1"/>
  <c r="K63" i="1"/>
  <c r="L63" i="1"/>
  <c r="M63" i="1"/>
  <c r="N63" i="1"/>
  <c r="O63" i="1"/>
  <c r="P63" i="1"/>
  <c r="Q63" i="1"/>
  <c r="I54" i="1"/>
  <c r="J54" i="1"/>
  <c r="K54" i="1"/>
  <c r="L54" i="1"/>
  <c r="M54" i="1"/>
  <c r="N54" i="1"/>
  <c r="O54" i="1"/>
  <c r="P54" i="1"/>
  <c r="Q54" i="1"/>
  <c r="I50" i="1"/>
  <c r="J50" i="1"/>
  <c r="K50" i="1"/>
  <c r="L50" i="1"/>
  <c r="M50" i="1"/>
  <c r="N50" i="1"/>
  <c r="O50" i="1"/>
  <c r="P50" i="1"/>
  <c r="Q50" i="1"/>
  <c r="I40" i="1"/>
  <c r="J40" i="1"/>
  <c r="L40" i="1"/>
  <c r="M40" i="1"/>
  <c r="N40" i="1"/>
  <c r="O40" i="1"/>
  <c r="P40" i="1"/>
  <c r="Q40" i="1"/>
  <c r="I35" i="1"/>
  <c r="J35" i="1"/>
  <c r="K35" i="1"/>
  <c r="L35" i="1"/>
  <c r="M35" i="1"/>
  <c r="N35" i="1"/>
  <c r="O35" i="1"/>
  <c r="P35" i="1"/>
  <c r="Q35" i="1"/>
  <c r="I21" i="1"/>
  <c r="J21" i="1"/>
  <c r="K21" i="1"/>
  <c r="L21" i="1"/>
  <c r="M21" i="1"/>
  <c r="N21" i="1"/>
  <c r="O21" i="1"/>
  <c r="P21" i="1"/>
  <c r="Q21" i="1"/>
  <c r="I18" i="1"/>
  <c r="J18" i="1"/>
  <c r="K18" i="1"/>
  <c r="L18" i="1"/>
  <c r="M18" i="1"/>
  <c r="N18" i="1"/>
  <c r="O18" i="1"/>
  <c r="P18" i="1"/>
  <c r="Q18" i="1"/>
  <c r="R18" i="1"/>
  <c r="I11" i="1"/>
  <c r="J11" i="1"/>
  <c r="K11" i="1"/>
  <c r="L11" i="1"/>
  <c r="M11" i="1"/>
  <c r="N11" i="1"/>
  <c r="O11" i="1"/>
  <c r="P11" i="1"/>
  <c r="Q11" i="1"/>
  <c r="I6" i="1"/>
  <c r="J6" i="1"/>
  <c r="K6" i="1"/>
  <c r="L6" i="1"/>
  <c r="M6" i="1"/>
  <c r="N6" i="1"/>
  <c r="O6" i="1"/>
  <c r="P6" i="1"/>
  <c r="Q6" i="1"/>
  <c r="O115" i="1" l="1"/>
  <c r="M115" i="1"/>
  <c r="K115" i="1"/>
  <c r="I115" i="1"/>
  <c r="P115" i="1"/>
  <c r="N115" i="1"/>
  <c r="L115" i="1"/>
  <c r="J115" i="1"/>
  <c r="Q115" i="1"/>
  <c r="Q74" i="1"/>
  <c r="O74" i="1"/>
  <c r="M74" i="1"/>
  <c r="I74" i="1"/>
  <c r="P74" i="1"/>
  <c r="N74" i="1"/>
  <c r="L74" i="1"/>
  <c r="J74" i="1"/>
  <c r="K74" i="1"/>
  <c r="F147" i="1" l="1"/>
  <c r="G147" i="1"/>
  <c r="H147" i="1"/>
  <c r="F143" i="1"/>
  <c r="G143" i="1"/>
  <c r="H143" i="1"/>
  <c r="F140" i="1"/>
  <c r="G140" i="1"/>
  <c r="H140" i="1"/>
  <c r="D148" i="1"/>
  <c r="E147" i="1"/>
  <c r="R148" i="1" s="1"/>
  <c r="C147" i="1"/>
  <c r="E143" i="1"/>
  <c r="C143" i="1"/>
  <c r="S143" i="1" s="1"/>
  <c r="E140" i="1"/>
  <c r="C140" i="1"/>
  <c r="F107" i="1"/>
  <c r="G107" i="1"/>
  <c r="R108" i="1" s="1"/>
  <c r="S108" i="1" s="1"/>
  <c r="H107" i="1"/>
  <c r="F109" i="1"/>
  <c r="G109" i="1"/>
  <c r="R110" i="1" s="1"/>
  <c r="H109" i="1"/>
  <c r="F111" i="1"/>
  <c r="G111" i="1"/>
  <c r="R112" i="1" s="1"/>
  <c r="H111" i="1"/>
  <c r="F134" i="1"/>
  <c r="G134" i="1"/>
  <c r="H134" i="1"/>
  <c r="F127" i="1"/>
  <c r="G127" i="1"/>
  <c r="H127" i="1"/>
  <c r="F119" i="1"/>
  <c r="R119" i="1" s="1"/>
  <c r="E119" i="1"/>
  <c r="C127" i="1"/>
  <c r="E134" i="1"/>
  <c r="D134" i="1"/>
  <c r="C134" i="1"/>
  <c r="E127" i="1"/>
  <c r="D127" i="1"/>
  <c r="C119" i="1"/>
  <c r="E114" i="1"/>
  <c r="C114" i="1"/>
  <c r="E111" i="1"/>
  <c r="D111" i="1"/>
  <c r="C111" i="1"/>
  <c r="E109" i="1"/>
  <c r="D109" i="1"/>
  <c r="C109" i="1"/>
  <c r="E107" i="1"/>
  <c r="D107" i="1"/>
  <c r="C107" i="1"/>
  <c r="H102" i="1"/>
  <c r="G102" i="1"/>
  <c r="R103" i="1" s="1"/>
  <c r="S103" i="1" s="1"/>
  <c r="F102" i="1"/>
  <c r="E102" i="1"/>
  <c r="D102" i="1"/>
  <c r="C102" i="1"/>
  <c r="D97" i="1"/>
  <c r="C97" i="1"/>
  <c r="S97" i="1" s="1"/>
  <c r="E96" i="1"/>
  <c r="E95" i="1"/>
  <c r="D94" i="1"/>
  <c r="C94" i="1"/>
  <c r="S94" i="1" s="1"/>
  <c r="E93" i="1"/>
  <c r="E92" i="1"/>
  <c r="D91" i="1"/>
  <c r="C91" i="1"/>
  <c r="S91" i="1" s="1"/>
  <c r="E90" i="1"/>
  <c r="E89" i="1"/>
  <c r="E88" i="1"/>
  <c r="E87" i="1"/>
  <c r="E86" i="1"/>
  <c r="D85" i="1"/>
  <c r="E84" i="1"/>
  <c r="E83" i="1"/>
  <c r="E82" i="1"/>
  <c r="E81" i="1"/>
  <c r="E80" i="1"/>
  <c r="E79" i="1"/>
  <c r="E77" i="1"/>
  <c r="E76" i="1"/>
  <c r="S147" i="1" l="1"/>
  <c r="C148" i="1"/>
  <c r="S148" i="1" s="1"/>
  <c r="E148" i="1"/>
  <c r="H115" i="1"/>
  <c r="R134" i="1"/>
  <c r="S134" i="1" s="1"/>
  <c r="R127" i="1"/>
  <c r="R102" i="1"/>
  <c r="S102" i="1" s="1"/>
  <c r="F115" i="1"/>
  <c r="R109" i="1"/>
  <c r="S109" i="1" s="1"/>
  <c r="E78" i="1"/>
  <c r="S98" i="1"/>
  <c r="G115" i="1"/>
  <c r="R111" i="1"/>
  <c r="R107" i="1"/>
  <c r="S107" i="1" s="1"/>
  <c r="G148" i="1"/>
  <c r="F148" i="1"/>
  <c r="H148" i="1"/>
  <c r="E85" i="1"/>
  <c r="D98" i="1"/>
  <c r="E91" i="1"/>
  <c r="E94" i="1"/>
  <c r="E97" i="1"/>
  <c r="E115" i="1"/>
  <c r="C115" i="1"/>
  <c r="C98" i="1"/>
  <c r="H73" i="1"/>
  <c r="G73" i="1"/>
  <c r="F73" i="1"/>
  <c r="D73" i="1"/>
  <c r="C73" i="1"/>
  <c r="E72" i="1"/>
  <c r="E71" i="1"/>
  <c r="H69" i="1"/>
  <c r="G69" i="1"/>
  <c r="F69" i="1"/>
  <c r="D69" i="1"/>
  <c r="C69" i="1"/>
  <c r="E68" i="1"/>
  <c r="E69" i="1" s="1"/>
  <c r="H66" i="1"/>
  <c r="G66" i="1"/>
  <c r="F66" i="1"/>
  <c r="D66" i="1"/>
  <c r="C66" i="1"/>
  <c r="E65" i="1"/>
  <c r="E64" i="1"/>
  <c r="H63" i="1"/>
  <c r="G63" i="1"/>
  <c r="F63" i="1"/>
  <c r="D63" i="1"/>
  <c r="C63" i="1"/>
  <c r="E62" i="1"/>
  <c r="E60" i="1"/>
  <c r="E59" i="1"/>
  <c r="E58" i="1"/>
  <c r="E57" i="1"/>
  <c r="E56" i="1"/>
  <c r="H54" i="1"/>
  <c r="G54" i="1"/>
  <c r="F54" i="1"/>
  <c r="D54" i="1"/>
  <c r="C54" i="1"/>
  <c r="E52" i="1"/>
  <c r="H50" i="1"/>
  <c r="G50" i="1"/>
  <c r="F50" i="1"/>
  <c r="D50" i="1"/>
  <c r="C50" i="1"/>
  <c r="E48" i="1"/>
  <c r="E47" i="1"/>
  <c r="E46" i="1"/>
  <c r="E45" i="1"/>
  <c r="E44" i="1"/>
  <c r="E43" i="1"/>
  <c r="E42" i="1"/>
  <c r="H40" i="1"/>
  <c r="G40" i="1"/>
  <c r="F40" i="1"/>
  <c r="D40" i="1"/>
  <c r="E38" i="1"/>
  <c r="E37" i="1"/>
  <c r="E40" i="1" s="1"/>
  <c r="H35" i="1"/>
  <c r="G35" i="1"/>
  <c r="F35" i="1"/>
  <c r="D35" i="1"/>
  <c r="C35" i="1"/>
  <c r="E34" i="1"/>
  <c r="E32" i="1"/>
  <c r="E31" i="1"/>
  <c r="E30" i="1"/>
  <c r="E29" i="1"/>
  <c r="E28" i="1"/>
  <c r="E27" i="1"/>
  <c r="E26" i="1"/>
  <c r="D24" i="1"/>
  <c r="C24" i="1"/>
  <c r="H21" i="1"/>
  <c r="G21" i="1"/>
  <c r="F21" i="1"/>
  <c r="E21" i="1"/>
  <c r="D21" i="1"/>
  <c r="C21" i="1"/>
  <c r="H18" i="1"/>
  <c r="G18" i="1"/>
  <c r="F18" i="1"/>
  <c r="E18" i="1"/>
  <c r="D18" i="1"/>
  <c r="C18" i="1"/>
  <c r="D14" i="1"/>
  <c r="H11" i="1"/>
  <c r="G11" i="1"/>
  <c r="F11" i="1"/>
  <c r="E11" i="1"/>
  <c r="D11" i="1"/>
  <c r="C11" i="1"/>
  <c r="H6" i="1"/>
  <c r="G6" i="1"/>
  <c r="F6" i="1"/>
  <c r="E6" i="1"/>
  <c r="D6" i="1"/>
  <c r="C6" i="1"/>
  <c r="R66" i="1" l="1"/>
  <c r="S66" i="1" s="1"/>
  <c r="R69" i="1"/>
  <c r="S69" i="1" s="1"/>
  <c r="R73" i="1"/>
  <c r="S73" i="1" s="1"/>
  <c r="R115" i="1"/>
  <c r="S111" i="1"/>
  <c r="S110" i="1"/>
  <c r="R54" i="1"/>
  <c r="S54" i="1" s="1"/>
  <c r="R11" i="1"/>
  <c r="S11" i="1" s="1"/>
  <c r="R6" i="1"/>
  <c r="S6" i="1" s="1"/>
  <c r="R35" i="1"/>
  <c r="S35" i="1" s="1"/>
  <c r="R21" i="1"/>
  <c r="R40" i="1"/>
  <c r="S40" i="1" s="1"/>
  <c r="R50" i="1"/>
  <c r="S50" i="1" s="1"/>
  <c r="R63" i="1"/>
  <c r="S63" i="1" s="1"/>
  <c r="E98" i="1"/>
  <c r="G74" i="1"/>
  <c r="D74" i="1"/>
  <c r="F74" i="1"/>
  <c r="H74" i="1"/>
  <c r="E54" i="1"/>
  <c r="E66" i="1"/>
  <c r="E73" i="1"/>
  <c r="E35" i="1"/>
  <c r="E50" i="1"/>
  <c r="E63" i="1"/>
  <c r="C74" i="1"/>
  <c r="S112" i="1" l="1"/>
  <c r="R74" i="1"/>
  <c r="S21" i="1"/>
  <c r="S74" i="1" s="1"/>
  <c r="E74" i="1"/>
  <c r="S113" i="1" l="1"/>
  <c r="S114" i="1"/>
  <c r="S115" i="1" l="1"/>
</calcChain>
</file>

<file path=xl/comments1.xml><?xml version="1.0" encoding="utf-8"?>
<comments xmlns="http://schemas.openxmlformats.org/spreadsheetml/2006/main">
  <authors>
    <author>Mira SKC</author>
    <author>skcp MIRA</author>
  </authors>
  <commentList>
    <comment ref="F5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akont. 1/22</t>
        </r>
      </text>
    </comment>
    <comment ref="G5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konač.1/22 653236,46
akon.2/22 677258,03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kon.2/22 663298,32
AKON.3/22 656.835,33
KON.23/22 647484,09</t>
        </r>
      </text>
    </comment>
    <comment ref="I5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akon.apr.712236,49
kon.apr.676582,07</t>
        </r>
      </text>
    </comment>
    <comment ref="J5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akon.maj 714420,14
konač.maj 681130,90</t>
        </r>
      </text>
    </comment>
    <comment ref="K5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akon.jun 705990,92</t>
        </r>
      </text>
    </comment>
    <comment ref="L5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kon.jun 677559,93
akon.jul 663474,59
kon.jul 677822,61</t>
        </r>
      </text>
    </comment>
    <comment ref="M5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akon.avg.688282,65
</t>
        </r>
      </text>
    </comment>
    <comment ref="N5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kon.avg.655204,04
akon.sept.621346,12
kon.sept.609727,91
neis.go.177842,72</t>
        </r>
      </text>
    </comment>
    <comment ref="O5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AKONT.OKT.626584,39</t>
        </r>
      </text>
    </comment>
    <comment ref="F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akont. 1/22</t>
        </r>
      </text>
    </comment>
    <comment ref="G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konač.1/22 71663,53
akon.2/22 75021,18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kon.2/22 72439,99
AKON.3/22 72867,45
KON.3/22 70607,68</t>
        </r>
      </text>
    </comment>
    <comment ref="I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akon.apr.78538,14
kon.apr.74231,94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akon.maj 78884,82
konač.maj 74625,84</t>
        </r>
      </text>
    </comment>
    <comment ref="K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akon.jun 77822,65</t>
        </r>
      </text>
    </comment>
    <comment ref="L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kon.jun 74368,01
akon.jul 73145,85
kon.jul 74396,90</t>
        </r>
      </text>
    </comment>
    <comment ref="M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akon.avg.75873,12</t>
        </r>
      </text>
    </comment>
    <comment ref="N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kon.avg.71910,46
akont.sept.68511,72
kon.sept.66906,49
neisk.go.19562,70</t>
        </r>
      </text>
    </comment>
    <comment ref="O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AKONT.OKT.69087,93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akont.1/22</t>
        </r>
      </text>
    </comment>
    <comment ref="G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konač.1/22 33551,55
akon.2/22 35123,57</t>
        </r>
      </text>
    </comment>
    <comment ref="H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kon.2/22 33915,06
AKON.3/22 34115,23
KON.3/22 33057,23</t>
        </r>
      </text>
    </comment>
    <comment ref="I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akon.apr.36770,15
kon.apr.34754,04</t>
        </r>
      </text>
    </comment>
    <comment ref="J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akont.maj 36932,40
konač.maj 34938,47</t>
        </r>
      </text>
    </comment>
    <comment ref="K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akon.jun 36435,12</t>
        </r>
      </text>
    </comment>
    <comment ref="L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kon.jun 34817,76
akon.jul 34245,55
kon.jul 34831,27</t>
        </r>
      </text>
    </comment>
    <comment ref="M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akon.avg.35522,40</t>
        </r>
      </text>
    </comment>
    <comment ref="N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kon.avg.33667,10
akont.sept.32075,93
kon.sept.31324,38
neisk.go.9158,90</t>
        </r>
      </text>
    </comment>
    <comment ref="O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AKONT.OKT.32345,70</t>
        </r>
      </text>
    </comment>
    <comment ref="K1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OTPREMNINA ZA PENZIJU BELI</t>
        </r>
      </text>
    </comment>
    <comment ref="F20" authorId="1" shapeId="0">
      <text>
        <r>
          <rPr>
            <b/>
            <sz val="9"/>
            <color indexed="81"/>
            <rFont val="Tahoma"/>
            <charset val="1"/>
          </rPr>
          <t>skcp MIRA:</t>
        </r>
        <r>
          <rPr>
            <sz val="9"/>
            <color indexed="81"/>
            <rFont val="Tahoma"/>
            <charset val="1"/>
          </rPr>
          <t xml:space="preserve">
prevoz 12/21</t>
        </r>
      </text>
    </comment>
    <comment ref="G2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prev.1/22</t>
        </r>
      </text>
    </comment>
    <comment ref="H2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2/22</t>
        </r>
      </text>
    </comment>
    <comment ref="I2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3/22</t>
        </r>
      </text>
    </comment>
    <comment ref="J2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4/22</t>
        </r>
      </text>
    </comment>
    <comment ref="K2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5/22</t>
        </r>
      </text>
    </comment>
    <comment ref="L2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6/22</t>
        </r>
      </text>
    </comment>
    <comment ref="M2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7/22</t>
        </r>
      </text>
    </comment>
    <comment ref="N2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8/22</t>
        </r>
      </text>
    </comment>
    <comment ref="O2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9/22</t>
        </r>
      </text>
    </comment>
    <comment ref="F23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jub.nagr.s.stevanović 
10god.</t>
        </r>
      </text>
    </comment>
    <comment ref="G2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1120
707,77
</t>
        </r>
      </text>
    </comment>
    <comment ref="H2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610,6;723;1832;1500</t>
        </r>
      </text>
    </comment>
    <comment ref="I2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2139,80;572;</t>
        </r>
      </text>
    </comment>
    <comment ref="J2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1893,01;1612,48;97,61</t>
        </r>
      </text>
    </comment>
    <comment ref="K2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735+1592+592+1037,50</t>
        </r>
      </text>
    </comment>
    <comment ref="L2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1219,20
786,20
5938,60</t>
        </r>
      </text>
    </comment>
    <comment ref="O2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794,9+2005,4</t>
        </r>
      </text>
    </comment>
    <comment ref="F27" authorId="1" shapeId="0">
      <text>
        <r>
          <rPr>
            <b/>
            <sz val="9"/>
            <color indexed="81"/>
            <rFont val="Tahoma"/>
            <charset val="1"/>
          </rPr>
          <t>skcp MIRA:</t>
        </r>
        <r>
          <rPr>
            <sz val="9"/>
            <color indexed="81"/>
            <rFont val="Tahoma"/>
            <charset val="1"/>
          </rPr>
          <t xml:space="preserve">
eps 11/21 90898
eps 12/21 126505,15</t>
        </r>
      </text>
    </comment>
    <comment ref="H27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1/22 172236,70;
 2/22 138851,03 рез.сн.</t>
        </r>
      </text>
    </comment>
    <comment ref="I27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EPS 3/22 REZ.SN.</t>
        </r>
      </text>
    </comment>
    <comment ref="J27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eps 4/22</t>
        </r>
      </text>
    </comment>
    <comment ref="K27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eps 5/22</t>
        </r>
      </text>
    </comment>
    <comment ref="N27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eps 8/22</t>
        </r>
      </text>
    </comment>
    <comment ref="O27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EPS 9/22</t>
        </r>
      </text>
    </comment>
    <comment ref="H2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700L*179 EVRODIZ.</t>
        </r>
      </text>
    </comment>
    <comment ref="I2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evrodiz.500l*193,30</t>
        </r>
      </text>
    </comment>
    <comment ref="F29" authorId="1" shapeId="0">
      <text>
        <r>
          <rPr>
            <b/>
            <sz val="9"/>
            <color indexed="81"/>
            <rFont val="Tahoma"/>
            <charset val="1"/>
          </rPr>
          <t>skcp MIRA:</t>
        </r>
        <r>
          <rPr>
            <sz val="9"/>
            <color indexed="81"/>
            <rFont val="Tahoma"/>
            <charset val="1"/>
          </rPr>
          <t xml:space="preserve">
12/21</t>
        </r>
      </text>
    </comment>
    <comment ref="G2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1/22</t>
        </r>
      </text>
    </comment>
    <comment ref="H2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2/22</t>
        </r>
      </text>
    </comment>
    <comment ref="I2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3/22</t>
        </r>
      </text>
    </comment>
    <comment ref="J2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4/22</t>
        </r>
      </text>
    </comment>
    <comment ref="K2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2340 odvoz trave bazen
5/22 31403,54</t>
        </r>
      </text>
    </comment>
    <comment ref="L2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6/22</t>
        </r>
      </text>
    </comment>
    <comment ref="N2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8/22</t>
        </r>
      </text>
    </comment>
    <comment ref="O2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9/22</t>
        </r>
      </text>
    </comment>
    <comment ref="F30" authorId="1" shapeId="0">
      <text>
        <r>
          <rPr>
            <b/>
            <sz val="9"/>
            <color indexed="81"/>
            <rFont val="Tahoma"/>
            <charset val="1"/>
          </rPr>
          <t>skcp MIRA:</t>
        </r>
        <r>
          <rPr>
            <sz val="9"/>
            <color indexed="81"/>
            <rFont val="Tahoma"/>
            <charset val="1"/>
          </rPr>
          <t xml:space="preserve">
12/21</t>
        </r>
      </text>
    </comment>
    <comment ref="G3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1/22</t>
        </r>
      </text>
    </comment>
    <comment ref="H3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2/22</t>
        </r>
      </text>
    </comment>
    <comment ref="I3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3/22</t>
        </r>
      </text>
    </comment>
    <comment ref="J3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4/22</t>
        </r>
      </text>
    </comment>
    <comment ref="K3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5/22</t>
        </r>
      </text>
    </comment>
    <comment ref="L3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6/22</t>
        </r>
      </text>
    </comment>
    <comment ref="M3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7/22</t>
        </r>
      </text>
    </comment>
    <comment ref="N3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8/22</t>
        </r>
      </text>
    </comment>
    <comment ref="O3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9/22</t>
        </r>
      </text>
    </comment>
    <comment ref="F31" authorId="1" shapeId="0">
      <text>
        <r>
          <rPr>
            <b/>
            <sz val="9"/>
            <color indexed="81"/>
            <rFont val="Tahoma"/>
            <charset val="1"/>
          </rPr>
          <t>skcp MIRA:</t>
        </r>
        <r>
          <rPr>
            <sz val="9"/>
            <color indexed="81"/>
            <rFont val="Tahoma"/>
            <charset val="1"/>
          </rPr>
          <t xml:space="preserve">
12/21</t>
        </r>
      </text>
    </comment>
    <comment ref="G31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1/22</t>
        </r>
      </text>
    </comment>
    <comment ref="H31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2/22</t>
        </r>
      </text>
    </comment>
    <comment ref="I31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3/22</t>
        </r>
      </text>
    </comment>
    <comment ref="J31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4/22</t>
        </r>
      </text>
    </comment>
    <comment ref="K31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5/22</t>
        </r>
      </text>
    </comment>
    <comment ref="L31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6/22</t>
        </r>
      </text>
    </comment>
    <comment ref="N31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8/22</t>
        </r>
      </text>
    </comment>
    <comment ref="O31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9/22</t>
        </r>
      </text>
    </comment>
    <comment ref="H3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1000;1500</t>
        </r>
      </text>
    </comment>
    <comment ref="N3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1250,4500markice</t>
        </r>
      </text>
    </comment>
    <comment ref="F33" authorId="1" shapeId="0">
      <text>
        <r>
          <rPr>
            <b/>
            <sz val="9"/>
            <color indexed="81"/>
            <rFont val="Tahoma"/>
            <charset val="1"/>
          </rPr>
          <t>skcp MIRA:</t>
        </r>
        <r>
          <rPr>
            <sz val="9"/>
            <color indexed="81"/>
            <rFont val="Tahoma"/>
            <charset val="1"/>
          </rPr>
          <t xml:space="preserve">
27652,88 12/21
17976,07   1/22</t>
        </r>
      </text>
    </comment>
    <comment ref="F34" authorId="1" shapeId="0">
      <text>
        <r>
          <rPr>
            <b/>
            <sz val="9"/>
            <color indexed="81"/>
            <rFont val="Tahoma"/>
            <charset val="1"/>
          </rPr>
          <t>skcp MIRA:</t>
        </r>
        <r>
          <rPr>
            <sz val="9"/>
            <color indexed="81"/>
            <rFont val="Tahoma"/>
            <charset val="1"/>
          </rPr>
          <t xml:space="preserve">
supern.3rač. 9356,40 12/21
sbb 1495  12/21
vip 816.00 12/21</t>
        </r>
      </text>
    </comment>
    <comment ref="G3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sbb 1495
spern.9356,40
</t>
        </r>
      </text>
    </comment>
    <comment ref="H3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vip 1/22 816,vip 2/22 816,
supern.2/22 5277,60;4078,80
sbb 1495</t>
        </r>
      </text>
    </comment>
    <comment ref="I3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SBB 1495;
A1 816;
supern.2398,80;
supern.2878,8;4078,80</t>
        </r>
      </text>
    </comment>
    <comment ref="J3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A1 816 4/22</t>
        </r>
      </text>
    </comment>
    <comment ref="K3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sbb 4/22 1495;сбб 5/22 1495
суперн.4 и 5/22 18712,80
aA1 816,00 5/22</t>
        </r>
      </text>
    </comment>
    <comment ref="L3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SBB 1495 6/22
SUPERN.9356,40 6/22</t>
        </r>
      </text>
    </comment>
    <comment ref="M3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SBB 1495  7/22
SUPERN.9356,40  7/22</t>
        </r>
      </text>
    </comment>
    <comment ref="N3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8/22 supernova</t>
        </r>
      </text>
    </comment>
    <comment ref="I37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DNEV.SEMIN.VR.BANJA</t>
        </r>
      </text>
    </comment>
    <comment ref="O3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1720,2580</t>
        </r>
      </text>
    </comment>
    <comment ref="K3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прен.в.бања 23620
прен.кладово 20689,99</t>
        </r>
      </text>
    </comment>
    <comment ref="H4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info za 2022.</t>
        </r>
      </text>
    </comment>
    <comment ref="H43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inok.2/22</t>
        </r>
      </text>
    </comment>
    <comment ref="J43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inok.3/22</t>
        </r>
      </text>
    </comment>
    <comment ref="L43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inok 4i5/22
INOK.6/22</t>
        </r>
      </text>
    </comment>
    <comment ref="N43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8/22</t>
        </r>
      </text>
    </comment>
    <comment ref="O43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INOK.7,9/22</t>
        </r>
      </text>
    </comment>
    <comment ref="G4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semin.obraz.inf.</t>
        </r>
      </text>
    </comment>
    <comment ref="H4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12000 OBR.INF.</t>
        </r>
      </text>
    </comment>
    <comment ref="J4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semin.sr.kladovo</t>
        </r>
      </text>
    </comment>
    <comment ref="P4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SEMIN.OBRAZ.INF.ZLATIBOR</t>
        </r>
      </text>
    </comment>
    <comment ref="K45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30.5.
22.6.</t>
        </r>
      </text>
    </comment>
    <comment ref="O45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UO 7.10</t>
        </r>
      </text>
    </comment>
    <comment ref="F4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rem.centar už.</t>
        </r>
      </text>
    </comment>
    <comment ref="G4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pp posl.borko 1/22 74561,30
</t>
        </r>
      </text>
    </comment>
    <comment ref="H4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agenc.antić krag.18000
boća 74561,30 2/22,</t>
        </r>
      </text>
    </comment>
    <comment ref="I4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pp pos.3/22 zora,boća 109140,50
adv.usl.42000</t>
        </r>
      </text>
    </comment>
    <comment ref="J4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pp posl.zora 99415,10 4/22;boća 74561,30 4/22;draleks 38500 4/22
scen.tehn.panč.32000</t>
        </r>
      </text>
    </comment>
    <comment ref="K4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зора 5/22=99415,10
боћа 5/22  =74561,30
дралекс 38500,00 5/22</t>
        </r>
      </text>
    </comment>
    <comment ref="L4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inok.e-fiskal.6000
DVD 9210
INOK.LICEN.FK 25380
ADV.STEVOV.9000</t>
        </r>
      </text>
    </comment>
    <comment ref="F47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krčma 37870</t>
        </r>
      </text>
    </comment>
    <comment ref="K47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pren.hotel petar božović</t>
        </r>
      </text>
    </comment>
    <comment ref="G4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preh.2767,01slava ustan.
kafa 4990,38</t>
        </r>
      </text>
    </comment>
    <comment ref="H4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sur taksi slava 11860</t>
        </r>
      </text>
    </comment>
    <comment ref="L4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krčma</t>
        </r>
      </text>
    </comment>
    <comment ref="N4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premij.3380,60,3266,80,,4823,54
zrno 6097,38
krčma 4340,3440</t>
        </r>
      </text>
    </comment>
    <comment ref="O4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PREMIJ.952,52
ZRNO 6097,38
premij.2305,39</t>
        </r>
      </text>
    </comment>
    <comment ref="F52" authorId="1" shapeId="0">
      <text>
        <r>
          <rPr>
            <b/>
            <sz val="9"/>
            <color indexed="81"/>
            <rFont val="Tahoma"/>
            <charset val="1"/>
          </rPr>
          <t>skcp MIRA:</t>
        </r>
        <r>
          <rPr>
            <sz val="9"/>
            <color indexed="81"/>
            <rFont val="Tahoma"/>
            <charset val="1"/>
          </rPr>
          <t xml:space="preserve">
elvod 13400
chess elek.38000</t>
        </r>
      </text>
    </comment>
    <comment ref="G5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šule kompani 22000
el fid 15299,55
kvantum 20150
</t>
        </r>
      </text>
    </comment>
    <comment ref="H5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tojo 5487,20
elfid 18900
elfid 31150
delta s 5298
tojo 5122
čikar.1134
grujo 1400
elvod 21667
bohor 18480
puna kuća 5225,85</t>
        </r>
      </text>
    </comment>
    <comment ref="I5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ELFID 8400
ČIKAR.1317
TOJO 39992,25
JUMONT 61557
elvod 6320
puna kuća 32996,93
elfid 4550</t>
        </r>
      </text>
    </comment>
    <comment ref="J5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elvod 3500</t>
        </r>
      </text>
    </comment>
    <comment ref="K5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пуна к.2968,73
грујо 5760,00
тојо 3230,02
тојо 11522,56(део од 40012,56)
ELFID 71400
elvod 42000(kabal bazen)</t>
        </r>
      </text>
    </comment>
    <comment ref="L5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univerzal kreč.baz.239088;elfid 8400baz.;PUNA K.11481,74;
VATROMETAL 24600;
TOJO 15701,30;EL FID 7700</t>
        </r>
      </text>
    </comment>
    <comment ref="M5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тојо 1036,50+12711,07
техником 2294,4
пуна кућа 60955,23
PUNA KUĆA 1189,51
ELVOD 5722,31
TOJO 404</t>
        </r>
      </text>
    </comment>
    <comment ref="N5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el fid 9100
tojo 29034,39</t>
        </r>
      </text>
    </comment>
    <comment ref="O5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TOJO</t>
        </r>
      </text>
    </comment>
    <comment ref="G5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toner inok.</t>
        </r>
      </text>
    </comment>
    <comment ref="H5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riziko 13319
inok.5300
RELIĆ TON.MARINA 5390
RIZIKO 2450</t>
        </r>
      </text>
    </comment>
    <comment ref="I5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RIZIKO 1470
riziko 7230;4755
riziko 6370</t>
        </r>
      </text>
    </comment>
    <comment ref="K5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relić toner marina 5390
relić boje 10780,01</t>
        </r>
      </text>
    </comment>
    <comment ref="L5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inok.2900
INOK.5250</t>
        </r>
      </text>
    </comment>
    <comment ref="O5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INOK.TONER</t>
        </r>
      </text>
    </comment>
    <comment ref="G57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obraz.inform.2022</t>
        </r>
      </text>
    </comment>
    <comment ref="F5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000766</t>
        </r>
      </text>
    </comment>
    <comment ref="G5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p1-001302 4999,13
</t>
        </r>
      </text>
    </comment>
    <comment ref="H5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p1-001073 4285,00
p1-003355,p1-003531
p1-002878,p1-003368
p1-005258</t>
        </r>
      </text>
    </comment>
    <comment ref="I5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005507,006246,004821,006810,</t>
        </r>
      </text>
    </comment>
    <comment ref="J5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7431;8049;</t>
        </r>
      </text>
    </comment>
    <comment ref="K5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00219,008153,00239,343,327,344</t>
        </r>
      </text>
    </comment>
    <comment ref="L5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369,391,392</t>
        </r>
      </text>
    </comment>
    <comment ref="M5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470,471,502</t>
        </r>
      </text>
    </comment>
    <comment ref="O58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809,766,784,704,726,725,620</t>
        </r>
      </text>
    </comment>
    <comment ref="H5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sunđer za koševe</t>
        </r>
      </text>
    </comment>
    <comment ref="I5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RIPSTOLE HALA ATLAS 56000;
PLOČICE ZA BIOSK. 83520 BRAND</t>
        </r>
      </text>
    </comment>
    <comment ref="H6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preh.hig. 20031,72
MOPEX 13067,76</t>
        </r>
      </text>
    </comment>
    <comment ref="I6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preh.2742,55
tojo 2205</t>
        </r>
      </text>
    </comment>
    <comment ref="K6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прех. 9554,51</t>
        </r>
      </text>
    </comment>
    <comment ref="L6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PREH.HIG.7466,45
preh.hig.1967,80</t>
        </r>
      </text>
    </comment>
    <comment ref="M6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RAM 3510</t>
        </r>
      </text>
    </comment>
    <comment ref="O6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ram 11518,39</t>
        </r>
      </text>
    </comment>
    <comment ref="F6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fili 1000
preh.1671,58</t>
        </r>
      </text>
    </comment>
    <comment ref="H6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fili 2500</t>
        </r>
      </text>
    </comment>
    <comment ref="J6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inok.adapter 1950
relić 990</t>
        </r>
      </text>
    </comment>
    <comment ref="L6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inok.za računar 411,
fili 2662,66</t>
        </r>
      </text>
    </comment>
    <comment ref="M6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торба за лаптоп дир.</t>
        </r>
      </text>
    </comment>
    <comment ref="O6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inok.1220,06</t>
        </r>
      </text>
    </comment>
    <comment ref="H65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NOTAR</t>
        </r>
      </text>
    </comment>
    <comment ref="G71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štampač za marinu (relić računari)</t>
        </r>
      </text>
    </comment>
    <comment ref="H71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relić laptop,štam.zora</t>
        </r>
      </text>
    </comment>
    <comment ref="F7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verica</t>
        </r>
      </text>
    </comment>
    <comment ref="J77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prev.pož-panč-pož Kargo prevoz Kraljevo</t>
        </r>
      </text>
    </comment>
    <comment ref="P77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KARGO PREV.UM.D.</t>
        </r>
      </text>
    </comment>
    <comment ref="G7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inok.1/22
inok.12/21</t>
        </r>
      </text>
    </comment>
    <comment ref="K7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бањоки</t>
        </r>
      </text>
    </comment>
    <comment ref="I8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RADIO 5000
TV POŽ. 5000</t>
        </r>
      </text>
    </comment>
    <comment ref="K80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бањоки</t>
        </r>
      </text>
    </comment>
    <comment ref="J81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RADOVIĆ I.april i maj 2022.</t>
        </r>
      </text>
    </comment>
    <comment ref="F8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prenoć.hotel</t>
        </r>
      </text>
    </comment>
    <comment ref="G82" authorId="0" shapeId="0">
      <text>
        <r>
          <rPr>
            <sz val="11"/>
            <color theme="1"/>
            <rFont val="Calibri"/>
            <family val="2"/>
            <scheme val="minor"/>
          </rPr>
          <t xml:space="preserve">Крчма 4500
</t>
        </r>
      </text>
    </comment>
    <comment ref="H82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hotel pren.budim.4162
krčma več.umet.6030
pren.dagov.,marjan.11248</t>
        </r>
      </text>
    </comment>
    <comment ref="I8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KRČMA </t>
        </r>
      </text>
    </comment>
    <comment ref="K8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pren.katarina hotel 5624
прен.хотел опавски 4897,00</t>
        </r>
      </text>
    </comment>
    <comment ref="G83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premij.izlož.  3513
premij.3254</t>
        </r>
      </text>
    </comment>
    <comment ref="I83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PRMIJ.IZLOŽ.</t>
        </r>
      </text>
    </comment>
    <comment ref="J83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premij.piće izl.</t>
        </r>
      </text>
    </comment>
    <comment ref="K83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KRČMA 4450,00;4876,00
UMETN.</t>
        </r>
      </text>
    </comment>
    <comment ref="L83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PREMIJ.RAČ.3558,3095</t>
        </r>
      </text>
    </comment>
    <comment ref="F8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ранђеловић владан ум.ниш</t>
        </r>
      </text>
    </comment>
    <comment ref="G8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aut.ug.budimir димитр.</t>
        </r>
      </text>
    </comment>
    <comment ref="I8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novč.nagr.macola</t>
        </r>
      </text>
    </comment>
    <comment ref="J8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aut.ug.katarina petrović</t>
        </r>
      </text>
    </comment>
    <comment ref="K8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аут.уг.јасна опавски</t>
        </r>
      </text>
    </comment>
    <comment ref="M8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UMETN.TODOROVIĆ</t>
        </r>
      </text>
    </comment>
    <comment ref="N8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IVAN RADOVIĆ253/22</t>
        </r>
      </text>
    </comment>
    <comment ref="P84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SUT.UG.SUZANA S.</t>
        </r>
      </text>
    </comment>
    <comment ref="H8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konc.miloš radović 65000
nar.poz.d pig 23900</t>
        </r>
      </text>
    </comment>
    <comment ref="I8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SRP.DVOR.MUZIKA 215500;
I TO SE ZOVE LJUBAV 29800</t>
        </r>
      </text>
    </comment>
    <comment ref="K8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čorba od kanarinca</t>
        </r>
      </text>
    </comment>
    <comment ref="L8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konc.tropiko bend,zorica brunclik 14.7.</t>
        </r>
      </text>
    </comment>
    <comment ref="O86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POZ.PR.BALON</t>
        </r>
      </text>
    </comment>
    <comment ref="N89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milanovi dani</t>
        </r>
      </text>
    </comment>
    <comment ref="O9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TONERI MARINA </t>
        </r>
      </text>
    </comment>
    <comment ref="H93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p1-003818,p1-003997</t>
        </r>
      </text>
    </comment>
    <comment ref="K95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račun. marina</t>
        </r>
      </text>
    </comment>
    <comment ref="P101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KARGO PREV.</t>
        </r>
      </text>
    </comment>
    <comment ref="L105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krčma am poz.</t>
        </r>
      </text>
    </comment>
    <comment ref="N105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sur nikolić maglen.6250
premij.7520,50  4471,33</t>
        </r>
      </text>
    </comment>
    <comment ref="M106" authorId="0" shapeId="0">
      <text>
        <r>
          <rPr>
            <b/>
            <sz val="9"/>
            <color indexed="81"/>
            <rFont val="Tahoma"/>
            <family val="2"/>
            <charset val="238"/>
          </rPr>
          <t>Mira SKC:</t>
        </r>
        <r>
          <rPr>
            <sz val="9"/>
            <color indexed="81"/>
            <rFont val="Tahoma"/>
            <family val="2"/>
            <charset val="238"/>
          </rPr>
          <t xml:space="preserve">
MAGLEN.KONC.BJESOVI</t>
        </r>
      </text>
    </comment>
    <comment ref="L113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inok za fisk.kase 2kom.</t>
        </r>
      </text>
    </comment>
    <comment ref="K14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PREV.DAB ZA PRIJEPOLJE</t>
        </r>
      </text>
    </comment>
    <comment ref="O142" authorId="0" shapeId="0">
      <text>
        <r>
          <rPr>
            <b/>
            <sz val="9"/>
            <color indexed="81"/>
            <rFont val="Tahoma"/>
            <charset val="1"/>
          </rPr>
          <t>Mira SKC:</t>
        </r>
        <r>
          <rPr>
            <sz val="9"/>
            <color indexed="81"/>
            <rFont val="Tahoma"/>
            <charset val="1"/>
          </rPr>
          <t xml:space="preserve">
PREV IVANJ.</t>
        </r>
      </text>
    </comment>
  </commentList>
</comments>
</file>

<file path=xl/sharedStrings.xml><?xml version="1.0" encoding="utf-8"?>
<sst xmlns="http://schemas.openxmlformats.org/spreadsheetml/2006/main" count="423" uniqueCount="246">
  <si>
    <t>СПОРТСКО-КУЛТУРНИ ЦЕНТАР</t>
  </si>
  <si>
    <t>Конто</t>
  </si>
  <si>
    <t>Назив конта</t>
  </si>
  <si>
    <t>Приходи из буџета</t>
  </si>
  <si>
    <t>Сопствени приходи</t>
  </si>
  <si>
    <t>УКУПНО</t>
  </si>
  <si>
    <t>ЈАНУАР</t>
  </si>
  <si>
    <t>ФЕБРУАР</t>
  </si>
  <si>
    <t>МАРТ</t>
  </si>
  <si>
    <t>ПРОГРАМ 1201</t>
  </si>
  <si>
    <t>2.</t>
  </si>
  <si>
    <t>Плате и додаци запослених</t>
  </si>
  <si>
    <t>Плате по основу цене рада</t>
  </si>
  <si>
    <t>Социјални доприноси на терет послодавца</t>
  </si>
  <si>
    <t>Допринос за пензијско-инвалидско осигурање</t>
  </si>
  <si>
    <t>Допринос за здравствено осигурање</t>
  </si>
  <si>
    <t>Допринос за незапосленост</t>
  </si>
  <si>
    <t xml:space="preserve">Наканаде у натури </t>
  </si>
  <si>
    <t>Новогодишњи пакетићи</t>
  </si>
  <si>
    <t>Социјална давања запосленим</t>
  </si>
  <si>
    <t>Накнаде за запослене</t>
  </si>
  <si>
    <t>Накнаде за превоз на посао и са посла</t>
  </si>
  <si>
    <t>Награде,бонуси и остали посебни расходи</t>
  </si>
  <si>
    <t>Јубиларне награде</t>
  </si>
  <si>
    <t>Стални трошкови</t>
  </si>
  <si>
    <t xml:space="preserve">Трошкови платног промета      </t>
  </si>
  <si>
    <t xml:space="preserve">Услуге за електричну енергију     </t>
  </si>
  <si>
    <t>Лож уље</t>
  </si>
  <si>
    <t xml:space="preserve">Услуге водовода и канализације    </t>
  </si>
  <si>
    <t xml:space="preserve">Телефон,телекс и телефакс   </t>
  </si>
  <si>
    <t xml:space="preserve">Услуге мобилног телефона   </t>
  </si>
  <si>
    <t xml:space="preserve">Пошта                                         </t>
  </si>
  <si>
    <t xml:space="preserve">Осигурање зграда                </t>
  </si>
  <si>
    <t>Остали непоменути трошкови</t>
  </si>
  <si>
    <t>Трошкови путовања</t>
  </si>
  <si>
    <t>Трошкови дневница на службеном путу (редовне)</t>
  </si>
  <si>
    <t>Трошкови превоза у земљи</t>
  </si>
  <si>
    <t>Услуге по уговору</t>
  </si>
  <si>
    <t>Услуге за израду софтвера (сајт+Инфо сис софт.)</t>
  </si>
  <si>
    <t>Услуге одржавања рачунара</t>
  </si>
  <si>
    <t>Котизација за семинаре</t>
  </si>
  <si>
    <t>Накнаде за рад Управног добора</t>
  </si>
  <si>
    <t>Остале стручне услуге</t>
  </si>
  <si>
    <t>Угоститељске услуге</t>
  </si>
  <si>
    <t>Репрезентација</t>
  </si>
  <si>
    <t>Остале опште услуге</t>
  </si>
  <si>
    <t>Текуће поправке и одржавање</t>
  </si>
  <si>
    <t>Текуће поправке и одржавање ост.објеката</t>
  </si>
  <si>
    <t>Механичке поправке</t>
  </si>
  <si>
    <t>Материјал</t>
  </si>
  <si>
    <t>Канцеларијски материјал</t>
  </si>
  <si>
    <t>Стручна литер. За потребе запосл.</t>
  </si>
  <si>
    <t>Бензин</t>
  </si>
  <si>
    <t>Мат.за образ.спорт и култ.</t>
  </si>
  <si>
    <t xml:space="preserve">Maтеријали за посебне намене </t>
  </si>
  <si>
    <t>Регистрација возила</t>
  </si>
  <si>
    <t>Републичке таксе</t>
  </si>
  <si>
    <t>511000</t>
  </si>
  <si>
    <t>Зграде и грађевински објекти</t>
  </si>
  <si>
    <t>Капитално одржавање</t>
  </si>
  <si>
    <t>Електронска опрема</t>
  </si>
  <si>
    <t>Опр.за обтаз.,спорт и култ.</t>
  </si>
  <si>
    <t xml:space="preserve">              УКУПНА СРЕДСТВА  0001</t>
  </si>
  <si>
    <t>Трош.дневн.за сл.пут.</t>
  </si>
  <si>
    <t>Трош. најма комбија за изложбе</t>
  </si>
  <si>
    <t>Услуге штампе</t>
  </si>
  <si>
    <t xml:space="preserve">Услуге информисања јавности за оглаш. </t>
  </si>
  <si>
    <t>Остале стручне услуге(УМ.савет)</t>
  </si>
  <si>
    <t>Остале опште услуге(хонорари ум.)</t>
  </si>
  <si>
    <t>Услуге културе-позоришни програми</t>
  </si>
  <si>
    <t>Услуге културе-књижевни програми</t>
  </si>
  <si>
    <t>Услуге културе-музички програми</t>
  </si>
  <si>
    <t>Услуге културе-галерија</t>
  </si>
  <si>
    <t>Остале специјализоване услуге</t>
  </si>
  <si>
    <t>Канцеларијски мат.</t>
  </si>
  <si>
    <t>Опрема за култ.</t>
  </si>
  <si>
    <r>
      <t xml:space="preserve">          </t>
    </r>
    <r>
      <rPr>
        <b/>
        <sz val="11"/>
        <rFont val="Arial"/>
        <family val="2"/>
        <charset val="238"/>
      </rPr>
      <t>УКУПНА СРЕДСТВА ЗА 0002</t>
    </r>
  </si>
  <si>
    <t>ПРОГРАМ 1301</t>
  </si>
  <si>
    <t>РАЗВОЈ СПОРТА И ОМЛАДИНЕ 1301 Прогр.активн.0005  КЗМ</t>
  </si>
  <si>
    <t>Спровођење омладинске политике</t>
  </si>
  <si>
    <t>Трош.прев.на сл.путу у земљи</t>
  </si>
  <si>
    <t>Трош.транспорта излета за волонтере</t>
  </si>
  <si>
    <t>Трошкови штампања</t>
  </si>
  <si>
    <t>Преноћишта угост.услуге</t>
  </si>
  <si>
    <t>Сендвичи и освеж. За волонтере</t>
  </si>
  <si>
    <t>Остале опште услуге(Милош Велики 100000)</t>
  </si>
  <si>
    <t>Трош.хигијене</t>
  </si>
  <si>
    <t>Намештај и канц.опрема</t>
  </si>
  <si>
    <t>УКУПНА СРЕДСТВА ЗА 0005</t>
  </si>
  <si>
    <t>ПРОГРАМ1201</t>
  </si>
  <si>
    <t>ПРОЈЕКАТ 0007   МАГЛЕНИЈАДА</t>
  </si>
  <si>
    <t>BUDZET</t>
  </si>
  <si>
    <t>SOPSTV.</t>
  </si>
  <si>
    <t>UKUPNO</t>
  </si>
  <si>
    <t>Храна и пиће за извођаче(репрез.)</t>
  </si>
  <si>
    <t>ПРОЈЕКАТ 0008   ДЕЦИ ФЕСТ</t>
  </si>
  <si>
    <t>Храна и пиће за извођаче(угост.усл.)</t>
  </si>
  <si>
    <t>Трош.прев. у јав.саобр</t>
  </si>
  <si>
    <t>Трош.штампе</t>
  </si>
  <si>
    <t>УКУПНО ПРОЈ.АМАТЕР.ПОЗ.ЗА ДЕЦУ И ОДР.-КЊАЗ</t>
  </si>
  <si>
    <t>Јачање културне продукције и уметн.стваралаштва</t>
  </si>
  <si>
    <t xml:space="preserve">УКУПНО  </t>
  </si>
  <si>
    <t>Мат.за угоститељ.-кафић базен</t>
  </si>
  <si>
    <t>АПРИЛ</t>
  </si>
  <si>
    <t>МАЈ</t>
  </si>
  <si>
    <t>ЈУН</t>
  </si>
  <si>
    <t>ЈУЛ</t>
  </si>
  <si>
    <t>АВГУСТ</t>
  </si>
  <si>
    <t>СЕПТЕМ</t>
  </si>
  <si>
    <t>ОКТОБАР</t>
  </si>
  <si>
    <t>НОВЕМБ</t>
  </si>
  <si>
    <t>ДЕЦЕМБ</t>
  </si>
  <si>
    <t>ОСТАЛО</t>
  </si>
  <si>
    <t xml:space="preserve">1201  0001                     </t>
  </si>
  <si>
    <t>1201  0002</t>
  </si>
  <si>
    <t>1301  0005</t>
  </si>
  <si>
    <t>BUDŽET</t>
  </si>
  <si>
    <t>SOPST.</t>
  </si>
  <si>
    <t>složeno</t>
  </si>
  <si>
    <t>SPORTSKO-KULTURNI CENTAR POŽEGA</t>
  </si>
  <si>
    <t>PLAN</t>
  </si>
  <si>
    <t>ZBIRNO</t>
  </si>
  <si>
    <t>Konto</t>
  </si>
  <si>
    <t>Opis</t>
  </si>
  <si>
    <t>Budžet</t>
  </si>
  <si>
    <t>Sopstveni</t>
  </si>
  <si>
    <t>Ukupno</t>
  </si>
  <si>
    <t>Plate po osnovu cene rada (zarade)</t>
  </si>
  <si>
    <t>Doprinos za PIO</t>
  </si>
  <si>
    <t>Doprinos za zdrav.</t>
  </si>
  <si>
    <t>Novogodišnji paketići                                413</t>
  </si>
  <si>
    <t>Socijal.davanja zaposl.                               414</t>
  </si>
  <si>
    <t>Nakn.za prevoz zaposl.                              415</t>
  </si>
  <si>
    <t>Jubilarne nagrade                                        416</t>
  </si>
  <si>
    <t>Troš.plat.prom.</t>
  </si>
  <si>
    <t>Troš.el.ener.</t>
  </si>
  <si>
    <t>Troš.grejanja sale</t>
  </si>
  <si>
    <t>Troš.vodov. I kanaliz.</t>
  </si>
  <si>
    <t>Telefon,teleks i telefaks</t>
  </si>
  <si>
    <t>Usluge mobilnog telefona</t>
  </si>
  <si>
    <t>Usluge pošte</t>
  </si>
  <si>
    <t>Troš.osiguranja</t>
  </si>
  <si>
    <t>Ostali nepom.troš.</t>
  </si>
  <si>
    <t>Troš.dnevn.na sl.putu</t>
  </si>
  <si>
    <t>Troš.prev.na sl.putu</t>
  </si>
  <si>
    <t>Ostali troš.transporta</t>
  </si>
  <si>
    <t>Usl.za izradu softvera</t>
  </si>
  <si>
    <t>Usl.održavanja računara</t>
  </si>
  <si>
    <t>Kotizacija za seminare</t>
  </si>
  <si>
    <t>Usl.štampe</t>
  </si>
  <si>
    <t>Usl.informisanja javnosti</t>
  </si>
  <si>
    <t>Nakn.članovima UO</t>
  </si>
  <si>
    <t>Ostale stručne usluge</t>
  </si>
  <si>
    <t>Ugostiteljske usluge</t>
  </si>
  <si>
    <t>Reprezentacija</t>
  </si>
  <si>
    <t>Ostale opšte usluge</t>
  </si>
  <si>
    <t>Usluge kulture</t>
  </si>
  <si>
    <t>Ostale specijalizovane usluge</t>
  </si>
  <si>
    <t>Troš.tekućeg održavanja</t>
  </si>
  <si>
    <t>Troš.mehaničkih popravki</t>
  </si>
  <si>
    <t>Troš.kancelarijskog mat.</t>
  </si>
  <si>
    <t>Struč.literat.za potr.zaposl.</t>
  </si>
  <si>
    <t>Troš.goriva</t>
  </si>
  <si>
    <t>Mat.za sport,kult. I obraz.</t>
  </si>
  <si>
    <t>Troš.higijene(posl.prost. I bazen)</t>
  </si>
  <si>
    <t>Mat.za posebne namene</t>
  </si>
  <si>
    <t>Registracija vozila</t>
  </si>
  <si>
    <t>Admin.i sud.takse</t>
  </si>
  <si>
    <t>Kapitalno održavanje                                 511</t>
  </si>
  <si>
    <t>Kanc.nameštaj</t>
  </si>
  <si>
    <t>Računarska oprema</t>
  </si>
  <si>
    <t>Elektronska oprema</t>
  </si>
  <si>
    <t>Oprma za sport i kult.</t>
  </si>
  <si>
    <t>Oprema za sport i kult.</t>
  </si>
  <si>
    <t>Mat.za ugostit.-pića</t>
  </si>
  <si>
    <t>ИЗВРШЕНО</t>
  </si>
  <si>
    <t>ПРОЈЕКАТ 0012 ПОЖЕЗИЈА НЕМА У 2022.</t>
  </si>
  <si>
    <r>
      <t xml:space="preserve">Финансијски план и извршења за </t>
    </r>
    <r>
      <rPr>
        <b/>
        <sz val="12"/>
        <rFont val="Arial"/>
        <family val="2"/>
      </rPr>
      <t>2022.</t>
    </r>
    <r>
      <rPr>
        <sz val="12"/>
        <rFont val="Arial"/>
        <family val="2"/>
      </rPr>
      <t xml:space="preserve">годину </t>
    </r>
    <r>
      <rPr>
        <b/>
        <sz val="12"/>
        <rFont val="Arial"/>
        <family val="2"/>
      </rPr>
      <t>1201</t>
    </r>
    <r>
      <rPr>
        <sz val="12"/>
        <rFont val="Arial"/>
        <family val="2"/>
      </rPr>
      <t xml:space="preserve"> Програмска активност </t>
    </r>
    <r>
      <rPr>
        <b/>
        <sz val="12"/>
        <rFont val="Arial"/>
        <family val="2"/>
      </rPr>
      <t>0001</t>
    </r>
  </si>
  <si>
    <r>
      <t xml:space="preserve">Финансијски план  </t>
    </r>
    <r>
      <rPr>
        <b/>
        <sz val="11"/>
        <rFont val="Arial"/>
        <family val="2"/>
      </rPr>
      <t>2022</t>
    </r>
    <r>
      <rPr>
        <sz val="11"/>
        <rFont val="Arial"/>
        <family val="2"/>
        <charset val="238"/>
      </rPr>
      <t>.год</t>
    </r>
    <r>
      <rPr>
        <b/>
        <sz val="11"/>
        <rFont val="Arial"/>
        <family val="2"/>
        <charset val="238"/>
      </rPr>
      <t>. 1201 Програмска активност 0002</t>
    </r>
  </si>
  <si>
    <t xml:space="preserve">Социјал. дав. запосленима </t>
  </si>
  <si>
    <t xml:space="preserve">Отпремнине и помоћи         </t>
  </si>
  <si>
    <t>Трош.репрезентације</t>
  </si>
  <si>
    <t>Остале опте услуге</t>
  </si>
  <si>
    <t>1201   Магленијада</t>
  </si>
  <si>
    <t>1201   Деци фест</t>
  </si>
  <si>
    <t>НЕМА У 2022. ГОДИНИ</t>
  </si>
  <si>
    <t>2022. GODINA</t>
  </si>
  <si>
    <t>УКУПНО 2022. ГОДИНА</t>
  </si>
  <si>
    <r>
      <t xml:space="preserve">          </t>
    </r>
    <r>
      <rPr>
        <b/>
        <sz val="9"/>
        <rFont val="Arial"/>
        <family val="2"/>
        <charset val="238"/>
      </rPr>
      <t xml:space="preserve"> УКУПНО 424                                           </t>
    </r>
  </si>
  <si>
    <r>
      <t xml:space="preserve">           </t>
    </r>
    <r>
      <rPr>
        <b/>
        <sz val="9"/>
        <rFont val="Arial"/>
        <family val="2"/>
        <charset val="238"/>
      </rPr>
      <t xml:space="preserve">УКУПНО  426                                         </t>
    </r>
  </si>
  <si>
    <t xml:space="preserve">Остале опште услуге                         </t>
  </si>
  <si>
    <t>ПРОЈ. 4003 АМАТЕР.ПОЗ.ЗА ДЕЦУ И ОДРАСЛЕ- КЊАЗ</t>
  </si>
  <si>
    <t xml:space="preserve">ПРОЈЕКАТ 4004 РАЗВОЈ СПОРТСКЕ ИНФРАСТРУКТУРЕ      </t>
  </si>
  <si>
    <r>
      <t xml:space="preserve">           </t>
    </r>
    <r>
      <rPr>
        <b/>
        <sz val="9"/>
        <color theme="1"/>
        <rFont val="Arial"/>
        <family val="2"/>
        <charset val="238"/>
      </rPr>
      <t xml:space="preserve">  УКУПНО 423  МАГЛЕНИЈАДА          </t>
    </r>
  </si>
  <si>
    <r>
      <t xml:space="preserve">          </t>
    </r>
    <r>
      <rPr>
        <b/>
        <sz val="9"/>
        <rFont val="Arial"/>
        <family val="2"/>
        <charset val="238"/>
      </rPr>
      <t xml:space="preserve"> УКУПНО ДЕЦИ ФЕСТ     423                   </t>
    </r>
  </si>
  <si>
    <t xml:space="preserve">УКУПНО   423  ПОЖЕЗИЈА                   </t>
  </si>
  <si>
    <t>Глава 5.04</t>
  </si>
  <si>
    <t>Раздео 5</t>
  </si>
  <si>
    <t>Функц.клас.810</t>
  </si>
  <si>
    <t xml:space="preserve">               УКУПНО  411000                              174/0</t>
  </si>
  <si>
    <t xml:space="preserve">               УКУПНО   412000                              175/0</t>
  </si>
  <si>
    <t xml:space="preserve">УКУПНО 413000               176/0                </t>
  </si>
  <si>
    <t xml:space="preserve">               УКУПНО   415000                              178/0</t>
  </si>
  <si>
    <t xml:space="preserve">               УКУПНО   416000                          179/0    </t>
  </si>
  <si>
    <t xml:space="preserve">               УКУПНО   421000                             180/0</t>
  </si>
  <si>
    <t xml:space="preserve">               УКУПНО   422000                              181/0</t>
  </si>
  <si>
    <t xml:space="preserve">               УКУПНО   423000                             182/0</t>
  </si>
  <si>
    <t xml:space="preserve">               УКУПНО   425000                              183/0</t>
  </si>
  <si>
    <t xml:space="preserve">               УКУПНО   426000                             184/0</t>
  </si>
  <si>
    <t xml:space="preserve">                УКУПНО  482000                               185/0</t>
  </si>
  <si>
    <t xml:space="preserve">               УКУПНО 511000                                 186/0</t>
  </si>
  <si>
    <t xml:space="preserve">              УКУПНО   512000                               187/0</t>
  </si>
  <si>
    <r>
      <t xml:space="preserve">                   </t>
    </r>
    <r>
      <rPr>
        <b/>
        <sz val="9"/>
        <rFont val="Arial"/>
        <family val="2"/>
        <charset val="238"/>
      </rPr>
      <t>УКУПНО 422000                            188/0</t>
    </r>
  </si>
  <si>
    <r>
      <t xml:space="preserve">                  </t>
    </r>
    <r>
      <rPr>
        <b/>
        <sz val="9"/>
        <rFont val="Arial"/>
        <family val="2"/>
        <charset val="238"/>
      </rPr>
      <t xml:space="preserve">  УКУПНО 423000                           189/0</t>
    </r>
  </si>
  <si>
    <r>
      <t xml:space="preserve">                 </t>
    </r>
    <r>
      <rPr>
        <b/>
        <sz val="9"/>
        <rFont val="Arial"/>
        <family val="2"/>
        <charset val="238"/>
      </rPr>
      <t xml:space="preserve">   УКУПНО 424000                           190/0</t>
    </r>
  </si>
  <si>
    <r>
      <t xml:space="preserve">                   </t>
    </r>
    <r>
      <rPr>
        <b/>
        <sz val="9"/>
        <rFont val="Arial"/>
        <family val="2"/>
        <charset val="238"/>
      </rPr>
      <t>УКУПНО 426000                            191/0</t>
    </r>
  </si>
  <si>
    <r>
      <t xml:space="preserve">                  </t>
    </r>
    <r>
      <rPr>
        <b/>
        <sz val="9"/>
        <rFont val="Arial"/>
        <family val="2"/>
        <charset val="238"/>
      </rPr>
      <t xml:space="preserve"> УКУПНО 512000                            192/0</t>
    </r>
  </si>
  <si>
    <t>УКУПНО        422                                     193/0</t>
  </si>
  <si>
    <t xml:space="preserve">УКУПНО 423                                              194/0       </t>
  </si>
  <si>
    <r>
      <t xml:space="preserve">Капит.одрж.отворених спорт. и рекреац.обј.  </t>
    </r>
    <r>
      <rPr>
        <b/>
        <sz val="9"/>
        <rFont val="Arial"/>
        <family val="2"/>
      </rPr>
      <t>195/0</t>
    </r>
  </si>
  <si>
    <r>
      <t xml:space="preserve">         </t>
    </r>
    <r>
      <rPr>
        <b/>
        <sz val="9"/>
        <rFont val="Arial"/>
        <family val="2"/>
        <charset val="238"/>
      </rPr>
      <t xml:space="preserve">   УКУПНО  422                                        196/0</t>
    </r>
  </si>
  <si>
    <r>
      <t xml:space="preserve">           </t>
    </r>
    <r>
      <rPr>
        <b/>
        <sz val="9"/>
        <rFont val="Arial"/>
        <family val="2"/>
        <charset val="238"/>
      </rPr>
      <t>УКУПНО 423                                           197/0</t>
    </r>
  </si>
  <si>
    <t>УКУПНО 512000                                             198/0</t>
  </si>
  <si>
    <t>2022.GODINA</t>
  </si>
  <si>
    <t>Услуге културе</t>
  </si>
  <si>
    <t>Производи за чишћење                                 184/1</t>
  </si>
  <si>
    <t>1201  4003  Аматерско позориште</t>
  </si>
  <si>
    <t>1201 4004</t>
  </si>
  <si>
    <t>Troš.smeštaja na sl.putu</t>
  </si>
  <si>
    <t>Рачунарска опрема    -65000</t>
  </si>
  <si>
    <t>Електронска опрема    +65000</t>
  </si>
  <si>
    <t xml:space="preserve">               УКУПНО   414000                     177/0</t>
  </si>
  <si>
    <t>Трош.преноћ.на сл.путу</t>
  </si>
  <si>
    <t>ПРОГРАМ  1301</t>
  </si>
  <si>
    <t>IZVRŠENO</t>
  </si>
  <si>
    <t>OSTALO</t>
  </si>
  <si>
    <t xml:space="preserve">ФИНАН.ПЛАН 2022. 1201   0001 </t>
  </si>
  <si>
    <t xml:space="preserve">ПЛАН 2022. </t>
  </si>
  <si>
    <t>ПЛАН 2022.</t>
  </si>
  <si>
    <t>ИЗ БУЏЕТА</t>
  </si>
  <si>
    <t>СОПСТ.ПРИХ.</t>
  </si>
  <si>
    <t>Услуге за електричну енергију     (990+650)</t>
  </si>
  <si>
    <t>Услуге културе-галерија    (150000 2.9.2022)</t>
  </si>
  <si>
    <t>Ukup.I-IX/22</t>
  </si>
  <si>
    <t>Budžet I-IX/22</t>
  </si>
  <si>
    <t>Sop. I-IX/22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</si>
</sst>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2060"/>
      <name val="Arial"/>
      <family val="2"/>
    </font>
    <font>
      <b/>
      <sz val="11"/>
      <color rgb="FF002060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 tint="0.499984740745262"/>
      <name val="Calibri"/>
      <family val="2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92">
    <xf numFmtId="0" fontId="0" fillId="0" borderId="0" xfId="0"/>
    <xf numFmtId="0" fontId="2" fillId="0" borderId="0" xfId="0" applyFont="1" applyBorder="1"/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5" fillId="2" borderId="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5" borderId="2" xfId="0" applyFont="1" applyFill="1" applyBorder="1" applyAlignment="1">
      <alignment horizontal="left"/>
    </xf>
    <xf numFmtId="0" fontId="4" fillId="0" borderId="4" xfId="0" applyFont="1" applyBorder="1"/>
    <xf numFmtId="0" fontId="0" fillId="2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2" xfId="0" applyBorder="1"/>
    <xf numFmtId="0" fontId="5" fillId="6" borderId="6" xfId="0" applyFont="1" applyFill="1" applyBorder="1" applyAlignment="1">
      <alignment horizontal="left"/>
    </xf>
    <xf numFmtId="0" fontId="5" fillId="6" borderId="0" xfId="0" applyFont="1" applyFill="1"/>
    <xf numFmtId="0" fontId="0" fillId="2" borderId="6" xfId="0" applyFill="1" applyBorder="1"/>
    <xf numFmtId="0" fontId="0" fillId="3" borderId="0" xfId="0" applyFill="1"/>
    <xf numFmtId="0" fontId="0" fillId="7" borderId="7" xfId="0" applyFill="1" applyBorder="1"/>
    <xf numFmtId="0" fontId="4" fillId="0" borderId="8" xfId="0" applyFont="1" applyBorder="1" applyAlignment="1">
      <alignment horizontal="left"/>
    </xf>
    <xf numFmtId="0" fontId="4" fillId="0" borderId="1" xfId="0" applyFont="1" applyBorder="1"/>
    <xf numFmtId="4" fontId="0" fillId="2" borderId="8" xfId="0" applyNumberFormat="1" applyFill="1" applyBorder="1"/>
    <xf numFmtId="4" fontId="0" fillId="3" borderId="1" xfId="0" applyNumberFormat="1" applyFill="1" applyBorder="1"/>
    <xf numFmtId="4" fontId="0" fillId="4" borderId="9" xfId="0" applyNumberFormat="1" applyFill="1" applyBorder="1"/>
    <xf numFmtId="0" fontId="4" fillId="8" borderId="2" xfId="0" applyFont="1" applyFill="1" applyBorder="1" applyAlignment="1">
      <alignment horizontal="left"/>
    </xf>
    <xf numFmtId="0" fontId="8" fillId="8" borderId="4" xfId="0" applyFont="1" applyFill="1" applyBorder="1"/>
    <xf numFmtId="4" fontId="9" fillId="2" borderId="2" xfId="0" applyNumberFormat="1" applyFont="1" applyFill="1" applyBorder="1"/>
    <xf numFmtId="4" fontId="0" fillId="3" borderId="4" xfId="0" applyNumberFormat="1" applyFill="1" applyBorder="1"/>
    <xf numFmtId="4" fontId="9" fillId="9" borderId="5" xfId="0" applyNumberFormat="1" applyFont="1" applyFill="1" applyBorder="1"/>
    <xf numFmtId="0" fontId="4" fillId="0" borderId="10" xfId="0" applyFont="1" applyBorder="1" applyAlignment="1">
      <alignment horizontal="left"/>
    </xf>
    <xf numFmtId="0" fontId="4" fillId="0" borderId="11" xfId="0" applyFont="1" applyBorder="1"/>
    <xf numFmtId="4" fontId="0" fillId="2" borderId="10" xfId="0" applyNumberFormat="1" applyFill="1" applyBorder="1"/>
    <xf numFmtId="4" fontId="0" fillId="3" borderId="11" xfId="0" applyNumberFormat="1" applyFill="1" applyBorder="1"/>
    <xf numFmtId="4" fontId="0" fillId="4" borderId="12" xfId="0" applyNumberFormat="1" applyFill="1" applyBorder="1"/>
    <xf numFmtId="0" fontId="4" fillId="0" borderId="13" xfId="0" applyFont="1" applyBorder="1" applyAlignment="1">
      <alignment horizontal="left"/>
    </xf>
    <xf numFmtId="0" fontId="4" fillId="0" borderId="14" xfId="0" applyFont="1" applyBorder="1"/>
    <xf numFmtId="4" fontId="0" fillId="2" borderId="13" xfId="0" applyNumberFormat="1" applyFill="1" applyBorder="1"/>
    <xf numFmtId="4" fontId="0" fillId="3" borderId="14" xfId="0" applyNumberFormat="1" applyFill="1" applyBorder="1"/>
    <xf numFmtId="4" fontId="0" fillId="4" borderId="15" xfId="0" applyNumberFormat="1" applyFill="1" applyBorder="1"/>
    <xf numFmtId="4" fontId="0" fillId="2" borderId="6" xfId="0" applyNumberFormat="1" applyFill="1" applyBorder="1"/>
    <xf numFmtId="4" fontId="0" fillId="3" borderId="0" xfId="0" applyNumberFormat="1" applyFill="1" applyBorder="1"/>
    <xf numFmtId="4" fontId="0" fillId="4" borderId="7" xfId="0" applyNumberFormat="1" applyFill="1" applyBorder="1"/>
    <xf numFmtId="0" fontId="5" fillId="8" borderId="2" xfId="0" applyFont="1" applyFill="1" applyBorder="1" applyAlignment="1">
      <alignment horizontal="left"/>
    </xf>
    <xf numFmtId="0" fontId="5" fillId="8" borderId="4" xfId="0" applyFont="1" applyFill="1" applyBorder="1"/>
    <xf numFmtId="4" fontId="6" fillId="2" borderId="16" xfId="0" applyNumberFormat="1" applyFont="1" applyFill="1" applyBorder="1"/>
    <xf numFmtId="4" fontId="0" fillId="3" borderId="17" xfId="0" applyNumberFormat="1" applyFill="1" applyBorder="1"/>
    <xf numFmtId="4" fontId="2" fillId="9" borderId="17" xfId="0" applyNumberFormat="1" applyFont="1" applyFill="1" applyBorder="1"/>
    <xf numFmtId="4" fontId="2" fillId="9" borderId="6" xfId="0" applyNumberFormat="1" applyFont="1" applyFill="1" applyBorder="1"/>
    <xf numFmtId="0" fontId="8" fillId="4" borderId="8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4" fontId="9" fillId="3" borderId="1" xfId="0" applyNumberFormat="1" applyFont="1" applyFill="1" applyBorder="1"/>
    <xf numFmtId="4" fontId="0" fillId="7" borderId="9" xfId="0" applyNumberFormat="1" applyFill="1" applyBorder="1"/>
    <xf numFmtId="0" fontId="10" fillId="0" borderId="1" xfId="0" applyFont="1" applyBorder="1"/>
    <xf numFmtId="0" fontId="4" fillId="8" borderId="8" xfId="0" applyFont="1" applyFill="1" applyBorder="1" applyAlignment="1">
      <alignment horizontal="left"/>
    </xf>
    <xf numFmtId="0" fontId="8" fillId="8" borderId="1" xfId="0" applyFont="1" applyFill="1" applyBorder="1" applyAlignment="1">
      <alignment horizontal="center"/>
    </xf>
    <xf numFmtId="4" fontId="0" fillId="2" borderId="16" xfId="0" applyNumberFormat="1" applyFill="1" applyBorder="1"/>
    <xf numFmtId="4" fontId="0" fillId="3" borderId="18" xfId="0" applyNumberFormat="1" applyFill="1" applyBorder="1"/>
    <xf numFmtId="4" fontId="11" fillId="8" borderId="19" xfId="0" applyNumberFormat="1" applyFont="1" applyFill="1" applyBorder="1"/>
    <xf numFmtId="4" fontId="6" fillId="2" borderId="6" xfId="0" applyNumberFormat="1" applyFont="1" applyFill="1" applyBorder="1"/>
    <xf numFmtId="4" fontId="6" fillId="3" borderId="0" xfId="0" applyNumberFormat="1" applyFont="1" applyFill="1"/>
    <xf numFmtId="4" fontId="6" fillId="7" borderId="7" xfId="0" applyNumberFormat="1" applyFont="1" applyFill="1" applyBorder="1"/>
    <xf numFmtId="0" fontId="12" fillId="10" borderId="8" xfId="0" applyFont="1" applyFill="1" applyBorder="1" applyAlignment="1">
      <alignment horizontal="left"/>
    </xf>
    <xf numFmtId="0" fontId="12" fillId="10" borderId="1" xfId="0" applyFont="1" applyFill="1" applyBorder="1"/>
    <xf numFmtId="4" fontId="0" fillId="11" borderId="9" xfId="0" applyNumberFormat="1" applyFill="1" applyBorder="1"/>
    <xf numFmtId="4" fontId="13" fillId="2" borderId="6" xfId="0" applyNumberFormat="1" applyFont="1" applyFill="1" applyBorder="1"/>
    <xf numFmtId="4" fontId="11" fillId="3" borderId="0" xfId="0" applyNumberFormat="1" applyFont="1" applyFill="1" applyBorder="1"/>
    <xf numFmtId="4" fontId="6" fillId="3" borderId="17" xfId="0" applyNumberFormat="1" applyFont="1" applyFill="1" applyBorder="1"/>
    <xf numFmtId="4" fontId="6" fillId="3" borderId="19" xfId="0" applyNumberFormat="1" applyFont="1" applyFill="1" applyBorder="1"/>
    <xf numFmtId="0" fontId="4" fillId="0" borderId="6" xfId="0" applyFont="1" applyBorder="1" applyAlignment="1">
      <alignment horizontal="left"/>
    </xf>
    <xf numFmtId="0" fontId="4" fillId="0" borderId="0" xfId="0" applyFont="1"/>
    <xf numFmtId="4" fontId="0" fillId="3" borderId="0" xfId="0" applyNumberFormat="1" applyFill="1"/>
    <xf numFmtId="4" fontId="6" fillId="3" borderId="18" xfId="0" applyNumberFormat="1" applyFont="1" applyFill="1" applyBorder="1"/>
    <xf numFmtId="4" fontId="6" fillId="8" borderId="19" xfId="0" applyNumberFormat="1" applyFont="1" applyFill="1" applyBorder="1"/>
    <xf numFmtId="0" fontId="5" fillId="10" borderId="6" xfId="0" applyFont="1" applyFill="1" applyBorder="1" applyAlignment="1">
      <alignment horizontal="left"/>
    </xf>
    <xf numFmtId="0" fontId="5" fillId="10" borderId="0" xfId="0" applyFont="1" applyFill="1"/>
    <xf numFmtId="4" fontId="6" fillId="2" borderId="20" xfId="0" applyNumberFormat="1" applyFont="1" applyFill="1" applyBorder="1"/>
    <xf numFmtId="4" fontId="13" fillId="4" borderId="21" xfId="0" applyNumberFormat="1" applyFont="1" applyFill="1" applyBorder="1"/>
    <xf numFmtId="0" fontId="4" fillId="10" borderId="8" xfId="0" applyFont="1" applyFill="1" applyBorder="1" applyAlignment="1">
      <alignment horizontal="left"/>
    </xf>
    <xf numFmtId="4" fontId="6" fillId="4" borderId="22" xfId="0" applyNumberFormat="1" applyFont="1" applyFill="1" applyBorder="1"/>
    <xf numFmtId="0" fontId="5" fillId="12" borderId="6" xfId="0" applyFont="1" applyFill="1" applyBorder="1" applyAlignment="1">
      <alignment horizontal="left"/>
    </xf>
    <xf numFmtId="0" fontId="5" fillId="12" borderId="0" xfId="0" applyFont="1" applyFill="1"/>
    <xf numFmtId="0" fontId="6" fillId="13" borderId="6" xfId="0" applyFont="1" applyFill="1" applyBorder="1"/>
    <xf numFmtId="0" fontId="6" fillId="13" borderId="0" xfId="0" applyFont="1" applyFill="1"/>
    <xf numFmtId="0" fontId="6" fillId="13" borderId="7" xfId="0" applyFont="1" applyFill="1" applyBorder="1"/>
    <xf numFmtId="0" fontId="4" fillId="10" borderId="8" xfId="0" applyFont="1" applyFill="1" applyBorder="1"/>
    <xf numFmtId="4" fontId="11" fillId="2" borderId="8" xfId="0" applyNumberFormat="1" applyFont="1" applyFill="1" applyBorder="1"/>
    <xf numFmtId="4" fontId="11" fillId="3" borderId="8" xfId="0" applyNumberFormat="1" applyFont="1" applyFill="1" applyBorder="1"/>
    <xf numFmtId="4" fontId="11" fillId="4" borderId="9" xfId="0" applyNumberFormat="1" applyFont="1" applyFill="1" applyBorder="1"/>
    <xf numFmtId="0" fontId="4" fillId="10" borderId="2" xfId="0" applyFont="1" applyFill="1" applyBorder="1" applyAlignment="1">
      <alignment horizontal="left"/>
    </xf>
    <xf numFmtId="0" fontId="4" fillId="10" borderId="2" xfId="0" applyFont="1" applyFill="1" applyBorder="1"/>
    <xf numFmtId="4" fontId="11" fillId="2" borderId="2" xfId="0" applyNumberFormat="1" applyFont="1" applyFill="1" applyBorder="1"/>
    <xf numFmtId="4" fontId="11" fillId="3" borderId="2" xfId="0" applyNumberFormat="1" applyFont="1" applyFill="1" applyBorder="1"/>
    <xf numFmtId="4" fontId="11" fillId="4" borderId="5" xfId="0" applyNumberFormat="1" applyFont="1" applyFill="1" applyBorder="1"/>
    <xf numFmtId="4" fontId="1" fillId="2" borderId="2" xfId="0" applyNumberFormat="1" applyFont="1" applyFill="1" applyBorder="1"/>
    <xf numFmtId="4" fontId="11" fillId="11" borderId="2" xfId="0" applyNumberFormat="1" applyFont="1" applyFill="1" applyBorder="1"/>
    <xf numFmtId="0" fontId="4" fillId="10" borderId="23" xfId="0" applyFont="1" applyFill="1" applyBorder="1" applyAlignment="1">
      <alignment horizontal="left"/>
    </xf>
    <xf numFmtId="0" fontId="4" fillId="10" borderId="24" xfId="0" applyFont="1" applyFill="1" applyBorder="1" applyAlignment="1">
      <alignment horizontal="left"/>
    </xf>
    <xf numFmtId="0" fontId="4" fillId="10" borderId="25" xfId="0" applyFont="1" applyFill="1" applyBorder="1"/>
    <xf numFmtId="4" fontId="11" fillId="2" borderId="24" xfId="0" applyNumberFormat="1" applyFont="1" applyFill="1" applyBorder="1"/>
    <xf numFmtId="4" fontId="11" fillId="3" borderId="24" xfId="0" applyNumberFormat="1" applyFont="1" applyFill="1" applyBorder="1"/>
    <xf numFmtId="4" fontId="11" fillId="4" borderId="26" xfId="0" applyNumberFormat="1" applyFont="1" applyFill="1" applyBorder="1"/>
    <xf numFmtId="4" fontId="11" fillId="2" borderId="27" xfId="0" applyNumberFormat="1" applyFont="1" applyFill="1" applyBorder="1"/>
    <xf numFmtId="4" fontId="11" fillId="3" borderId="27" xfId="0" applyNumberFormat="1" applyFont="1" applyFill="1" applyBorder="1"/>
    <xf numFmtId="4" fontId="11" fillId="4" borderId="28" xfId="0" applyNumberFormat="1" applyFont="1" applyFill="1" applyBorder="1"/>
    <xf numFmtId="0" fontId="6" fillId="2" borderId="20" xfId="0" applyFont="1" applyFill="1" applyBorder="1"/>
    <xf numFmtId="0" fontId="6" fillId="3" borderId="20" xfId="0" applyFont="1" applyFill="1" applyBorder="1"/>
    <xf numFmtId="0" fontId="6" fillId="7" borderId="7" xfId="0" applyFont="1" applyFill="1" applyBorder="1"/>
    <xf numFmtId="0" fontId="4" fillId="0" borderId="8" xfId="0" applyFont="1" applyBorder="1"/>
    <xf numFmtId="4" fontId="0" fillId="3" borderId="8" xfId="0" applyNumberFormat="1" applyFill="1" applyBorder="1"/>
    <xf numFmtId="4" fontId="0" fillId="2" borderId="2" xfId="0" applyNumberFormat="1" applyFill="1" applyBorder="1"/>
    <xf numFmtId="4" fontId="0" fillId="3" borderId="2" xfId="0" applyNumberFormat="1" applyFill="1" applyBorder="1"/>
    <xf numFmtId="4" fontId="0" fillId="4" borderId="5" xfId="0" applyNumberFormat="1" applyFill="1" applyBorder="1"/>
    <xf numFmtId="0" fontId="5" fillId="8" borderId="8" xfId="0" applyFont="1" applyFill="1" applyBorder="1" applyAlignment="1">
      <alignment horizontal="left"/>
    </xf>
    <xf numFmtId="0" fontId="5" fillId="8" borderId="1" xfId="0" applyFont="1" applyFill="1" applyBorder="1"/>
    <xf numFmtId="0" fontId="4" fillId="0" borderId="0" xfId="0" applyFont="1" applyBorder="1"/>
    <xf numFmtId="0" fontId="4" fillId="0" borderId="2" xfId="0" applyFont="1" applyBorder="1"/>
    <xf numFmtId="0" fontId="4" fillId="0" borderId="27" xfId="0" applyFont="1" applyBorder="1" applyAlignment="1">
      <alignment horizontal="left"/>
    </xf>
    <xf numFmtId="0" fontId="4" fillId="10" borderId="0" xfId="0" applyFont="1" applyFill="1" applyBorder="1"/>
    <xf numFmtId="4" fontId="11" fillId="11" borderId="0" xfId="0" applyNumberFormat="1" applyFont="1" applyFill="1" applyBorder="1"/>
    <xf numFmtId="4" fontId="11" fillId="14" borderId="5" xfId="0" applyNumberFormat="1" applyFont="1" applyFill="1" applyBorder="1"/>
    <xf numFmtId="4" fontId="0" fillId="15" borderId="7" xfId="0" applyNumberFormat="1" applyFill="1" applyBorder="1"/>
    <xf numFmtId="4" fontId="13" fillId="2" borderId="2" xfId="0" applyNumberFormat="1" applyFont="1" applyFill="1" applyBorder="1"/>
    <xf numFmtId="4" fontId="0" fillId="15" borderId="5" xfId="0" applyNumberFormat="1" applyFill="1" applyBorder="1"/>
    <xf numFmtId="4" fontId="13" fillId="2" borderId="27" xfId="0" applyNumberFormat="1" applyFont="1" applyFill="1" applyBorder="1"/>
    <xf numFmtId="0" fontId="4" fillId="0" borderId="5" xfId="0" applyFont="1" applyBorder="1"/>
    <xf numFmtId="4" fontId="13" fillId="2" borderId="29" xfId="0" applyNumberFormat="1" applyFont="1" applyFill="1" applyBorder="1"/>
    <xf numFmtId="4" fontId="0" fillId="3" borderId="6" xfId="0" applyNumberFormat="1" applyFill="1" applyBorder="1"/>
    <xf numFmtId="0" fontId="8" fillId="8" borderId="5" xfId="0" applyFont="1" applyFill="1" applyBorder="1"/>
    <xf numFmtId="0" fontId="5" fillId="7" borderId="6" xfId="0" applyFont="1" applyFill="1" applyBorder="1" applyAlignment="1">
      <alignment horizontal="left"/>
    </xf>
    <xf numFmtId="0" fontId="5" fillId="7" borderId="2" xfId="0" applyFont="1" applyFill="1" applyBorder="1"/>
    <xf numFmtId="4" fontId="6" fillId="7" borderId="20" xfId="0" applyNumberFormat="1" applyFont="1" applyFill="1" applyBorder="1"/>
    <xf numFmtId="0" fontId="4" fillId="10" borderId="30" xfId="0" applyFont="1" applyFill="1" applyBorder="1" applyAlignment="1">
      <alignment horizontal="left"/>
    </xf>
    <xf numFmtId="0" fontId="10" fillId="10" borderId="8" xfId="0" applyFont="1" applyFill="1" applyBorder="1"/>
    <xf numFmtId="4" fontId="0" fillId="16" borderId="0" xfId="0" applyNumberFormat="1" applyFill="1" applyBorder="1"/>
    <xf numFmtId="4" fontId="0" fillId="9" borderId="31" xfId="0" applyNumberFormat="1" applyFill="1" applyBorder="1"/>
    <xf numFmtId="0" fontId="4" fillId="10" borderId="27" xfId="0" applyFont="1" applyFill="1" applyBorder="1" applyAlignment="1">
      <alignment horizontal="left"/>
    </xf>
    <xf numFmtId="0" fontId="4" fillId="10" borderId="0" xfId="0" applyFont="1" applyFill="1"/>
    <xf numFmtId="4" fontId="0" fillId="2" borderId="27" xfId="0" applyNumberFormat="1" applyFill="1" applyBorder="1"/>
    <xf numFmtId="4" fontId="0" fillId="3" borderId="27" xfId="0" applyNumberFormat="1" applyFill="1" applyBorder="1"/>
    <xf numFmtId="0" fontId="5" fillId="7" borderId="0" xfId="0" applyFont="1" applyFill="1"/>
    <xf numFmtId="4" fontId="6" fillId="7" borderId="6" xfId="0" applyNumberFormat="1" applyFont="1" applyFill="1" applyBorder="1"/>
    <xf numFmtId="4" fontId="6" fillId="7" borderId="0" xfId="0" applyNumberFormat="1" applyFont="1" applyFill="1"/>
    <xf numFmtId="0" fontId="10" fillId="0" borderId="0" xfId="0" applyFont="1"/>
    <xf numFmtId="0" fontId="4" fillId="10" borderId="1" xfId="0" applyFont="1" applyFill="1" applyBorder="1"/>
    <xf numFmtId="4" fontId="0" fillId="17" borderId="9" xfId="0" applyNumberFormat="1" applyFill="1" applyBorder="1"/>
    <xf numFmtId="4" fontId="6" fillId="8" borderId="32" xfId="0" applyNumberFormat="1" applyFont="1" applyFill="1" applyBorder="1"/>
    <xf numFmtId="4" fontId="0" fillId="3" borderId="20" xfId="0" applyNumberFormat="1" applyFill="1" applyBorder="1"/>
    <xf numFmtId="4" fontId="9" fillId="18" borderId="21" xfId="0" applyNumberFormat="1" applyFont="1" applyFill="1" applyBorder="1"/>
    <xf numFmtId="4" fontId="6" fillId="10" borderId="32" xfId="0" applyNumberFormat="1" applyFont="1" applyFill="1" applyBorder="1"/>
    <xf numFmtId="0" fontId="10" fillId="0" borderId="0" xfId="0" applyFont="1" applyBorder="1"/>
    <xf numFmtId="4" fontId="9" fillId="18" borderId="7" xfId="0" applyNumberFormat="1" applyFont="1" applyFill="1" applyBorder="1"/>
    <xf numFmtId="4" fontId="6" fillId="18" borderId="19" xfId="0" applyNumberFormat="1" applyFont="1" applyFill="1" applyBorder="1"/>
    <xf numFmtId="49" fontId="5" fillId="7" borderId="33" xfId="1" applyNumberFormat="1" applyFont="1" applyFill="1" applyBorder="1" applyAlignment="1" applyProtection="1">
      <alignment horizontal="left" vertical="top" wrapText="1"/>
    </xf>
    <xf numFmtId="49" fontId="5" fillId="7" borderId="2" xfId="1" applyNumberFormat="1" applyFont="1" applyFill="1" applyBorder="1" applyAlignment="1" applyProtection="1">
      <alignment horizontal="left" vertical="top" wrapText="1"/>
    </xf>
    <xf numFmtId="4" fontId="5" fillId="7" borderId="8" xfId="1" applyNumberFormat="1" applyFont="1" applyFill="1" applyBorder="1" applyAlignment="1" applyProtection="1">
      <alignment horizontal="right" vertical="top" wrapText="1"/>
    </xf>
    <xf numFmtId="4" fontId="6" fillId="7" borderId="9" xfId="0" applyNumberFormat="1" applyFont="1" applyFill="1" applyBorder="1"/>
    <xf numFmtId="0" fontId="4" fillId="10" borderId="33" xfId="1" applyNumberFormat="1" applyFont="1" applyFill="1" applyBorder="1" applyAlignment="1" applyProtection="1">
      <alignment horizontal="left" vertical="top" wrapText="1"/>
    </xf>
    <xf numFmtId="49" fontId="4" fillId="10" borderId="2" xfId="1" applyNumberFormat="1" applyFont="1" applyFill="1" applyBorder="1" applyAlignment="1" applyProtection="1">
      <alignment horizontal="left" vertical="top" wrapText="1"/>
    </xf>
    <xf numFmtId="4" fontId="4" fillId="2" borderId="27" xfId="1" applyNumberFormat="1" applyFont="1" applyFill="1" applyBorder="1" applyAlignment="1" applyProtection="1">
      <alignment horizontal="right" vertical="top" wrapText="1"/>
      <protection locked="0"/>
    </xf>
    <xf numFmtId="4" fontId="4" fillId="3" borderId="27" xfId="1" applyNumberFormat="1" applyFont="1" applyFill="1" applyBorder="1" applyAlignment="1" applyProtection="1">
      <alignment horizontal="right" vertical="top" wrapText="1"/>
      <protection locked="0"/>
    </xf>
    <xf numFmtId="4" fontId="6" fillId="18" borderId="28" xfId="0" applyNumberFormat="1" applyFont="1" applyFill="1" applyBorder="1"/>
    <xf numFmtId="0" fontId="4" fillId="10" borderId="6" xfId="0" applyFont="1" applyFill="1" applyBorder="1" applyAlignment="1">
      <alignment horizontal="left"/>
    </xf>
    <xf numFmtId="4" fontId="6" fillId="11" borderId="0" xfId="0" applyNumberFormat="1" applyFont="1" applyFill="1"/>
    <xf numFmtId="4" fontId="6" fillId="4" borderId="7" xfId="0" applyNumberFormat="1" applyFont="1" applyFill="1" applyBorder="1"/>
    <xf numFmtId="4" fontId="0" fillId="8" borderId="5" xfId="0" applyNumberFormat="1" applyFill="1" applyBorder="1"/>
    <xf numFmtId="4" fontId="0" fillId="2" borderId="29" xfId="0" applyNumberFormat="1" applyFill="1" applyBorder="1"/>
    <xf numFmtId="4" fontId="0" fillId="8" borderId="28" xfId="0" applyNumberFormat="1" applyFill="1" applyBorder="1"/>
    <xf numFmtId="0" fontId="3" fillId="19" borderId="4" xfId="0" applyFont="1" applyFill="1" applyBorder="1"/>
    <xf numFmtId="3" fontId="3" fillId="19" borderId="8" xfId="0" applyNumberFormat="1" applyFont="1" applyFill="1" applyBorder="1"/>
    <xf numFmtId="3" fontId="3" fillId="19" borderId="9" xfId="0" applyNumberFormat="1" applyFont="1" applyFill="1" applyBorder="1"/>
    <xf numFmtId="0" fontId="7" fillId="20" borderId="8" xfId="0" applyFont="1" applyFill="1" applyBorder="1" applyAlignment="1">
      <alignment horizontal="left"/>
    </xf>
    <xf numFmtId="0" fontId="4" fillId="21" borderId="8" xfId="0" applyFont="1" applyFill="1" applyBorder="1" applyAlignment="1">
      <alignment horizontal="left"/>
    </xf>
    <xf numFmtId="0" fontId="10" fillId="21" borderId="1" xfId="0" applyFont="1" applyFill="1" applyBorder="1"/>
    <xf numFmtId="4" fontId="0" fillId="21" borderId="16" xfId="0" applyNumberFormat="1" applyFill="1" applyBorder="1"/>
    <xf numFmtId="4" fontId="0" fillId="21" borderId="18" xfId="0" applyNumberFormat="1" applyFill="1" applyBorder="1"/>
    <xf numFmtId="4" fontId="0" fillId="21" borderId="19" xfId="0" applyNumberFormat="1" applyFill="1" applyBorder="1"/>
    <xf numFmtId="0" fontId="10" fillId="10" borderId="1" xfId="0" applyFont="1" applyFill="1" applyBorder="1"/>
    <xf numFmtId="4" fontId="0" fillId="10" borderId="0" xfId="0" applyNumberFormat="1" applyFill="1" applyBorder="1"/>
    <xf numFmtId="4" fontId="0" fillId="21" borderId="35" xfId="0" applyNumberFormat="1" applyFill="1" applyBorder="1"/>
    <xf numFmtId="4" fontId="0" fillId="15" borderId="9" xfId="0" applyNumberFormat="1" applyFill="1" applyBorder="1"/>
    <xf numFmtId="0" fontId="10" fillId="10" borderId="2" xfId="0" applyFont="1" applyFill="1" applyBorder="1"/>
    <xf numFmtId="4" fontId="0" fillId="2" borderId="20" xfId="0" applyNumberFormat="1" applyFill="1" applyBorder="1"/>
    <xf numFmtId="4" fontId="0" fillId="21" borderId="0" xfId="0" applyNumberFormat="1" applyFill="1" applyBorder="1"/>
    <xf numFmtId="4" fontId="0" fillId="21" borderId="7" xfId="0" applyNumberFormat="1" applyFill="1" applyBorder="1"/>
    <xf numFmtId="4" fontId="0" fillId="21" borderId="36" xfId="0" applyNumberFormat="1" applyFill="1" applyBorder="1"/>
    <xf numFmtId="0" fontId="4" fillId="22" borderId="8" xfId="0" applyFont="1" applyFill="1" applyBorder="1" applyAlignment="1">
      <alignment horizontal="left"/>
    </xf>
    <xf numFmtId="4" fontId="2" fillId="22" borderId="8" xfId="0" applyNumberFormat="1" applyFont="1" applyFill="1" applyBorder="1"/>
    <xf numFmtId="4" fontId="2" fillId="22" borderId="9" xfId="0" applyNumberFormat="1" applyFont="1" applyFill="1" applyBorder="1"/>
    <xf numFmtId="0" fontId="0" fillId="0" borderId="38" xfId="0" applyBorder="1"/>
    <xf numFmtId="0" fontId="0" fillId="0" borderId="7" xfId="0" applyBorder="1"/>
    <xf numFmtId="0" fontId="0" fillId="0" borderId="0" xfId="0" applyBorder="1"/>
    <xf numFmtId="0" fontId="0" fillId="0" borderId="34" xfId="0" applyBorder="1"/>
    <xf numFmtId="0" fontId="0" fillId="0" borderId="5" xfId="0" applyBorder="1"/>
    <xf numFmtId="0" fontId="0" fillId="0" borderId="3" xfId="0" applyBorder="1"/>
    <xf numFmtId="0" fontId="0" fillId="0" borderId="27" xfId="0" applyBorder="1"/>
    <xf numFmtId="0" fontId="0" fillId="0" borderId="6" xfId="0" applyBorder="1"/>
    <xf numFmtId="0" fontId="0" fillId="0" borderId="8" xfId="0" applyBorder="1"/>
    <xf numFmtId="0" fontId="7" fillId="15" borderId="8" xfId="0" applyFont="1" applyFill="1" applyBorder="1" applyAlignment="1">
      <alignment horizontal="left"/>
    </xf>
    <xf numFmtId="4" fontId="0" fillId="15" borderId="8" xfId="0" applyNumberFormat="1" applyFill="1" applyBorder="1"/>
    <xf numFmtId="4" fontId="0" fillId="15" borderId="6" xfId="0" applyNumberFormat="1" applyFill="1" applyBorder="1"/>
    <xf numFmtId="0" fontId="4" fillId="11" borderId="8" xfId="0" applyFont="1" applyFill="1" applyBorder="1" applyAlignment="1">
      <alignment horizontal="left"/>
    </xf>
    <xf numFmtId="0" fontId="10" fillId="11" borderId="1" xfId="0" applyFont="1" applyFill="1" applyBorder="1"/>
    <xf numFmtId="4" fontId="2" fillId="11" borderId="16" xfId="0" applyNumberFormat="1" applyFont="1" applyFill="1" applyBorder="1"/>
    <xf numFmtId="4" fontId="0" fillId="11" borderId="18" xfId="0" applyNumberFormat="1" applyFill="1" applyBorder="1"/>
    <xf numFmtId="4" fontId="2" fillId="11" borderId="19" xfId="0" applyNumberFormat="1" applyFont="1" applyFill="1" applyBorder="1"/>
    <xf numFmtId="0" fontId="0" fillId="20" borderId="2" xfId="0" applyFill="1" applyBorder="1"/>
    <xf numFmtId="4" fontId="0" fillId="15" borderId="1" xfId="0" applyNumberFormat="1" applyFill="1" applyBorder="1"/>
    <xf numFmtId="0" fontId="0" fillId="10" borderId="2" xfId="0" applyFill="1" applyBorder="1"/>
    <xf numFmtId="4" fontId="0" fillId="15" borderId="29" xfId="0" applyNumberFormat="1" applyFill="1" applyBorder="1"/>
    <xf numFmtId="4" fontId="0" fillId="15" borderId="0" xfId="0" applyNumberFormat="1" applyFill="1" applyBorder="1"/>
    <xf numFmtId="4" fontId="0" fillId="14" borderId="22" xfId="0" applyNumberFormat="1" applyFill="1" applyBorder="1"/>
    <xf numFmtId="4" fontId="0" fillId="11" borderId="17" xfId="0" applyNumberFormat="1" applyFill="1" applyBorder="1"/>
    <xf numFmtId="4" fontId="2" fillId="11" borderId="35" xfId="0" applyNumberFormat="1" applyFont="1" applyFill="1" applyBorder="1"/>
    <xf numFmtId="4" fontId="0" fillId="11" borderId="35" xfId="0" applyNumberFormat="1" applyFill="1" applyBorder="1"/>
    <xf numFmtId="4" fontId="2" fillId="11" borderId="18" xfId="0" applyNumberFormat="1" applyFont="1" applyFill="1" applyBorder="1"/>
    <xf numFmtId="4" fontId="0" fillId="11" borderId="0" xfId="0" applyNumberFormat="1" applyFill="1" applyBorder="1"/>
    <xf numFmtId="4" fontId="0" fillId="11" borderId="7" xfId="0" applyNumberFormat="1" applyFill="1" applyBorder="1"/>
    <xf numFmtId="4" fontId="0" fillId="11" borderId="20" xfId="0" applyNumberFormat="1" applyFill="1" applyBorder="1"/>
    <xf numFmtId="4" fontId="0" fillId="11" borderId="40" xfId="0" applyNumberFormat="1" applyFill="1" applyBorder="1"/>
    <xf numFmtId="4" fontId="0" fillId="11" borderId="21" xfId="0" applyNumberFormat="1" applyFill="1" applyBorder="1"/>
    <xf numFmtId="4" fontId="0" fillId="11" borderId="1" xfId="0" applyNumberFormat="1" applyFill="1" applyBorder="1"/>
    <xf numFmtId="0" fontId="4" fillId="3" borderId="8" xfId="0" applyFont="1" applyFill="1" applyBorder="1" applyAlignment="1">
      <alignment horizontal="left"/>
    </xf>
    <xf numFmtId="0" fontId="5" fillId="3" borderId="8" xfId="0" applyFont="1" applyFill="1" applyBorder="1"/>
    <xf numFmtId="4" fontId="2" fillId="3" borderId="20" xfId="0" applyNumberFormat="1" applyFont="1" applyFill="1" applyBorder="1"/>
    <xf numFmtId="4" fontId="2" fillId="3" borderId="7" xfId="0" applyNumberFormat="1" applyFont="1" applyFill="1" applyBorder="1"/>
    <xf numFmtId="0" fontId="17" fillId="22" borderId="1" xfId="0" applyFont="1" applyFill="1" applyBorder="1"/>
    <xf numFmtId="4" fontId="0" fillId="22" borderId="1" xfId="0" applyNumberFormat="1" applyFill="1" applyBorder="1"/>
    <xf numFmtId="4" fontId="0" fillId="22" borderId="9" xfId="0" applyNumberFormat="1" applyFill="1" applyBorder="1"/>
    <xf numFmtId="0" fontId="18" fillId="3" borderId="3" xfId="0" applyFont="1" applyFill="1" applyBorder="1"/>
    <xf numFmtId="0" fontId="5" fillId="3" borderId="2" xfId="0" applyFont="1" applyFill="1" applyBorder="1"/>
    <xf numFmtId="0" fontId="2" fillId="3" borderId="2" xfId="0" applyFont="1" applyFill="1" applyBorder="1"/>
    <xf numFmtId="0" fontId="2" fillId="3" borderId="5" xfId="0" applyFont="1" applyFill="1" applyBorder="1"/>
    <xf numFmtId="0" fontId="0" fillId="3" borderId="2" xfId="0" applyFont="1" applyFill="1" applyBorder="1"/>
    <xf numFmtId="0" fontId="0" fillId="3" borderId="5" xfId="0" applyFont="1" applyFill="1" applyBorder="1"/>
    <xf numFmtId="0" fontId="0" fillId="3" borderId="3" xfId="0" applyFill="1" applyBorder="1"/>
    <xf numFmtId="0" fontId="0" fillId="3" borderId="2" xfId="0" applyFill="1" applyBorder="1"/>
    <xf numFmtId="0" fontId="0" fillId="2" borderId="2" xfId="0" applyFill="1" applyBorder="1"/>
    <xf numFmtId="0" fontId="21" fillId="3" borderId="2" xfId="0" applyFont="1" applyFill="1" applyBorder="1"/>
    <xf numFmtId="0" fontId="22" fillId="3" borderId="2" xfId="0" applyFont="1" applyFill="1" applyBorder="1"/>
    <xf numFmtId="4" fontId="0" fillId="21" borderId="29" xfId="0" applyNumberFormat="1" applyFill="1" applyBorder="1"/>
    <xf numFmtId="4" fontId="0" fillId="21" borderId="22" xfId="0" applyNumberFormat="1" applyFill="1" applyBorder="1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4" fontId="0" fillId="0" borderId="2" xfId="0" applyNumberFormat="1" applyBorder="1"/>
    <xf numFmtId="4" fontId="0" fillId="10" borderId="16" xfId="0" applyNumberFormat="1" applyFill="1" applyBorder="1"/>
    <xf numFmtId="4" fontId="2" fillId="0" borderId="2" xfId="0" applyNumberFormat="1" applyFont="1" applyBorder="1"/>
    <xf numFmtId="4" fontId="0" fillId="20" borderId="2" xfId="0" applyNumberFormat="1" applyFill="1" applyBorder="1"/>
    <xf numFmtId="3" fontId="2" fillId="0" borderId="2" xfId="0" applyNumberFormat="1" applyFont="1" applyBorder="1"/>
    <xf numFmtId="0" fontId="0" fillId="21" borderId="38" xfId="0" applyFill="1" applyBorder="1"/>
    <xf numFmtId="4" fontId="0" fillId="21" borderId="38" xfId="0" applyNumberFormat="1" applyFill="1" applyBorder="1"/>
    <xf numFmtId="4" fontId="6" fillId="10" borderId="19" xfId="0" applyNumberFormat="1" applyFont="1" applyFill="1" applyBorder="1"/>
    <xf numFmtId="4" fontId="9" fillId="9" borderId="2" xfId="0" applyNumberFormat="1" applyFont="1" applyFill="1" applyBorder="1"/>
    <xf numFmtId="4" fontId="6" fillId="10" borderId="17" xfId="0" applyNumberFormat="1" applyFont="1" applyFill="1" applyBorder="1"/>
    <xf numFmtId="4" fontId="11" fillId="8" borderId="17" xfId="0" applyNumberFormat="1" applyFont="1" applyFill="1" applyBorder="1"/>
    <xf numFmtId="4" fontId="6" fillId="8" borderId="17" xfId="0" applyNumberFormat="1" applyFont="1" applyFill="1" applyBorder="1"/>
    <xf numFmtId="0" fontId="10" fillId="10" borderId="6" xfId="0" applyFont="1" applyFill="1" applyBorder="1"/>
    <xf numFmtId="0" fontId="0" fillId="10" borderId="0" xfId="0" applyFill="1" applyBorder="1"/>
    <xf numFmtId="0" fontId="5" fillId="10" borderId="6" xfId="0" applyFont="1" applyFill="1" applyBorder="1"/>
    <xf numFmtId="0" fontId="2" fillId="10" borderId="0" xfId="0" applyFont="1" applyFill="1" applyBorder="1"/>
    <xf numFmtId="0" fontId="0" fillId="0" borderId="0" xfId="0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left"/>
    </xf>
    <xf numFmtId="2" fontId="0" fillId="0" borderId="2" xfId="0" applyNumberFormat="1" applyBorder="1" applyAlignment="1">
      <alignment horizontal="right"/>
    </xf>
    <xf numFmtId="0" fontId="0" fillId="2" borderId="2" xfId="0" applyFill="1" applyBorder="1" applyAlignment="1">
      <alignment horizontal="left"/>
    </xf>
    <xf numFmtId="2" fontId="0" fillId="2" borderId="2" xfId="0" applyNumberForma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0" borderId="2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1" fontId="0" fillId="0" borderId="2" xfId="0" applyNumberFormat="1" applyBorder="1" applyAlignment="1">
      <alignment horizontal="right"/>
    </xf>
    <xf numFmtId="2" fontId="0" fillId="0" borderId="2" xfId="0" applyNumberFormat="1" applyBorder="1"/>
    <xf numFmtId="1" fontId="0" fillId="2" borderId="2" xfId="0" applyNumberFormat="1" applyFill="1" applyBorder="1" applyAlignment="1">
      <alignment horizontal="right"/>
    </xf>
    <xf numFmtId="0" fontId="0" fillId="10" borderId="3" xfId="0" applyFill="1" applyBorder="1" applyAlignment="1">
      <alignment horizontal="left"/>
    </xf>
    <xf numFmtId="0" fontId="0" fillId="10" borderId="39" xfId="0" applyFill="1" applyBorder="1"/>
    <xf numFmtId="0" fontId="5" fillId="10" borderId="1" xfId="0" applyFont="1" applyFill="1" applyBorder="1"/>
    <xf numFmtId="0" fontId="2" fillId="10" borderId="1" xfId="0" applyFont="1" applyFill="1" applyBorder="1"/>
    <xf numFmtId="0" fontId="2" fillId="10" borderId="9" xfId="0" applyFont="1" applyFill="1" applyBorder="1"/>
    <xf numFmtId="0" fontId="2" fillId="10" borderId="2" xfId="0" applyFont="1" applyFill="1" applyBorder="1"/>
    <xf numFmtId="0" fontId="0" fillId="10" borderId="2" xfId="0" applyFont="1" applyFill="1" applyBorder="1"/>
    <xf numFmtId="4" fontId="0" fillId="10" borderId="19" xfId="0" applyNumberFormat="1" applyFont="1" applyFill="1" applyBorder="1"/>
    <xf numFmtId="4" fontId="2" fillId="10" borderId="19" xfId="0" applyNumberFormat="1" applyFont="1" applyFill="1" applyBorder="1"/>
    <xf numFmtId="0" fontId="19" fillId="10" borderId="3" xfId="0" applyFont="1" applyFill="1" applyBorder="1"/>
    <xf numFmtId="0" fontId="0" fillId="10" borderId="38" xfId="0" applyFill="1" applyBorder="1"/>
    <xf numFmtId="0" fontId="0" fillId="10" borderId="5" xfId="0" applyFill="1" applyBorder="1"/>
    <xf numFmtId="0" fontId="1" fillId="10" borderId="3" xfId="0" applyFont="1" applyFill="1" applyBorder="1" applyAlignment="1">
      <alignment horizontal="left"/>
    </xf>
    <xf numFmtId="0" fontId="1" fillId="10" borderId="2" xfId="0" applyFont="1" applyFill="1" applyBorder="1"/>
    <xf numFmtId="0" fontId="19" fillId="10" borderId="4" xfId="0" applyFont="1" applyFill="1" applyBorder="1"/>
    <xf numFmtId="0" fontId="2" fillId="10" borderId="8" xfId="0" applyFont="1" applyFill="1" applyBorder="1"/>
    <xf numFmtId="0" fontId="2" fillId="10" borderId="5" xfId="0" applyFont="1" applyFill="1" applyBorder="1"/>
    <xf numFmtId="0" fontId="0" fillId="10" borderId="4" xfId="0" applyFont="1" applyFill="1" applyBorder="1" applyAlignment="1">
      <alignment horizontal="left"/>
    </xf>
    <xf numFmtId="0" fontId="0" fillId="10" borderId="8" xfId="0" applyFont="1" applyFill="1" applyBorder="1"/>
    <xf numFmtId="0" fontId="0" fillId="10" borderId="5" xfId="0" applyFont="1" applyFill="1" applyBorder="1"/>
    <xf numFmtId="0" fontId="5" fillId="10" borderId="2" xfId="0" applyFont="1" applyFill="1" applyBorder="1"/>
    <xf numFmtId="0" fontId="0" fillId="10" borderId="3" xfId="0" applyFill="1" applyBorder="1"/>
    <xf numFmtId="0" fontId="19" fillId="13" borderId="0" xfId="0" applyFont="1" applyFill="1"/>
    <xf numFmtId="0" fontId="20" fillId="13" borderId="0" xfId="0" applyFont="1" applyFill="1"/>
    <xf numFmtId="0" fontId="0" fillId="13" borderId="0" xfId="0" applyFill="1"/>
    <xf numFmtId="0" fontId="0" fillId="13" borderId="2" xfId="0" applyFill="1" applyBorder="1"/>
    <xf numFmtId="0" fontId="4" fillId="13" borderId="2" xfId="0" applyFont="1" applyFill="1" applyBorder="1" applyAlignment="1">
      <alignment horizontal="left"/>
    </xf>
    <xf numFmtId="0" fontId="10" fillId="13" borderId="2" xfId="0" applyFont="1" applyFill="1" applyBorder="1"/>
    <xf numFmtId="0" fontId="0" fillId="13" borderId="5" xfId="0" applyFill="1" applyBorder="1"/>
    <xf numFmtId="0" fontId="4" fillId="13" borderId="8" xfId="0" applyFont="1" applyFill="1" applyBorder="1" applyAlignment="1">
      <alignment horizontal="left"/>
    </xf>
    <xf numFmtId="0" fontId="10" fillId="13" borderId="8" xfId="0" applyFont="1" applyFill="1" applyBorder="1"/>
    <xf numFmtId="0" fontId="4" fillId="13" borderId="6" xfId="0" applyFont="1" applyFill="1" applyBorder="1" applyAlignment="1">
      <alignment horizontal="left"/>
    </xf>
    <xf numFmtId="0" fontId="4" fillId="13" borderId="37" xfId="0" applyFont="1" applyFill="1" applyBorder="1" applyAlignment="1">
      <alignment horizontal="left"/>
    </xf>
    <xf numFmtId="0" fontId="10" fillId="13" borderId="27" xfId="0" applyFont="1" applyFill="1" applyBorder="1"/>
    <xf numFmtId="0" fontId="0" fillId="13" borderId="27" xfId="0" applyFill="1" applyBorder="1"/>
    <xf numFmtId="0" fontId="0" fillId="13" borderId="8" xfId="0" applyFill="1" applyBorder="1"/>
    <xf numFmtId="0" fontId="0" fillId="13" borderId="7" xfId="0" applyFill="1" applyBorder="1"/>
    <xf numFmtId="0" fontId="2" fillId="13" borderId="3" xfId="0" applyFont="1" applyFill="1" applyBorder="1"/>
    <xf numFmtId="0" fontId="2" fillId="13" borderId="2" xfId="0" applyFont="1" applyFill="1" applyBorder="1"/>
    <xf numFmtId="0" fontId="0" fillId="13" borderId="4" xfId="0" applyFill="1" applyBorder="1"/>
    <xf numFmtId="0" fontId="2" fillId="13" borderId="5" xfId="0" applyFont="1" applyFill="1" applyBorder="1"/>
    <xf numFmtId="0" fontId="2" fillId="10" borderId="4" xfId="0" applyFont="1" applyFill="1" applyBorder="1"/>
    <xf numFmtId="0" fontId="4" fillId="23" borderId="8" xfId="0" applyFont="1" applyFill="1" applyBorder="1" applyAlignment="1">
      <alignment horizontal="left"/>
    </xf>
    <xf numFmtId="0" fontId="10" fillId="23" borderId="1" xfId="0" applyFont="1" applyFill="1" applyBorder="1"/>
    <xf numFmtId="4" fontId="2" fillId="23" borderId="8" xfId="0" applyNumberFormat="1" applyFont="1" applyFill="1" applyBorder="1"/>
    <xf numFmtId="4" fontId="2" fillId="23" borderId="1" xfId="0" applyNumberFormat="1" applyFont="1" applyFill="1" applyBorder="1"/>
    <xf numFmtId="4" fontId="2" fillId="23" borderId="9" xfId="0" applyNumberFormat="1" applyFont="1" applyFill="1" applyBorder="1"/>
    <xf numFmtId="4" fontId="2" fillId="10" borderId="2" xfId="0" applyNumberFormat="1" applyFont="1" applyFill="1" applyBorder="1"/>
    <xf numFmtId="0" fontId="0" fillId="10" borderId="29" xfId="0" applyFill="1" applyBorder="1"/>
    <xf numFmtId="4" fontId="2" fillId="10" borderId="3" xfId="0" applyNumberFormat="1" applyFont="1" applyFill="1" applyBorder="1"/>
    <xf numFmtId="0" fontId="0" fillId="10" borderId="8" xfId="0" applyFill="1" applyBorder="1"/>
    <xf numFmtId="0" fontId="0" fillId="0" borderId="37" xfId="0" applyBorder="1"/>
    <xf numFmtId="0" fontId="23" fillId="13" borderId="8" xfId="0" applyFont="1" applyFill="1" applyBorder="1" applyAlignment="1">
      <alignment horizontal="left"/>
    </xf>
    <xf numFmtId="0" fontId="24" fillId="13" borderId="1" xfId="0" applyFont="1" applyFill="1" applyBorder="1"/>
    <xf numFmtId="4" fontId="2" fillId="13" borderId="2" xfId="0" applyNumberFormat="1" applyFont="1" applyFill="1" applyBorder="1"/>
    <xf numFmtId="4" fontId="2" fillId="13" borderId="9" xfId="0" applyNumberFormat="1" applyFont="1" applyFill="1" applyBorder="1"/>
    <xf numFmtId="0" fontId="0" fillId="13" borderId="2" xfId="0" applyFont="1" applyFill="1" applyBorder="1"/>
    <xf numFmtId="0" fontId="25" fillId="13" borderId="8" xfId="0" applyFont="1" applyFill="1" applyBorder="1" applyAlignment="1">
      <alignment horizontal="left"/>
    </xf>
    <xf numFmtId="0" fontId="12" fillId="13" borderId="1" xfId="0" applyFont="1" applyFill="1" applyBorder="1"/>
    <xf numFmtId="4" fontId="0" fillId="13" borderId="8" xfId="0" applyNumberFormat="1" applyFont="1" applyFill="1" applyBorder="1"/>
    <xf numFmtId="4" fontId="0" fillId="13" borderId="1" xfId="0" applyNumberFormat="1" applyFont="1" applyFill="1" applyBorder="1"/>
    <xf numFmtId="4" fontId="0" fillId="13" borderId="5" xfId="0" applyNumberFormat="1" applyFont="1" applyFill="1" applyBorder="1"/>
    <xf numFmtId="4" fontId="0" fillId="13" borderId="9" xfId="0" applyNumberFormat="1" applyFont="1" applyFill="1" applyBorder="1"/>
    <xf numFmtId="4" fontId="0" fillId="13" borderId="6" xfId="0" applyNumberFormat="1" applyFont="1" applyFill="1" applyBorder="1"/>
    <xf numFmtId="4" fontId="0" fillId="13" borderId="0" xfId="0" applyNumberFormat="1" applyFont="1" applyFill="1" applyBorder="1"/>
    <xf numFmtId="4" fontId="0" fillId="13" borderId="7" xfId="0" applyNumberFormat="1" applyFont="1" applyFill="1" applyBorder="1"/>
    <xf numFmtId="4" fontId="2" fillId="13" borderId="16" xfId="0" applyNumberFormat="1" applyFont="1" applyFill="1" applyBorder="1"/>
    <xf numFmtId="4" fontId="0" fillId="13" borderId="18" xfId="0" applyNumberFormat="1" applyFont="1" applyFill="1" applyBorder="1"/>
    <xf numFmtId="4" fontId="2" fillId="13" borderId="19" xfId="0" applyNumberFormat="1" applyFont="1" applyFill="1" applyBorder="1"/>
    <xf numFmtId="4" fontId="0" fillId="13" borderId="19" xfId="0" applyNumberFormat="1" applyFont="1" applyFill="1" applyBorder="1"/>
    <xf numFmtId="0" fontId="7" fillId="13" borderId="8" xfId="0" applyFont="1" applyFill="1" applyBorder="1" applyAlignment="1">
      <alignment horizontal="left"/>
    </xf>
    <xf numFmtId="0" fontId="9" fillId="13" borderId="1" xfId="0" applyFont="1" applyFill="1" applyBorder="1"/>
    <xf numFmtId="4" fontId="0" fillId="13" borderId="8" xfId="0" applyNumberFormat="1" applyFill="1" applyBorder="1"/>
    <xf numFmtId="4" fontId="0" fillId="13" borderId="1" xfId="0" applyNumberFormat="1" applyFill="1" applyBorder="1"/>
    <xf numFmtId="4" fontId="0" fillId="13" borderId="9" xfId="0" applyNumberFormat="1" applyFill="1" applyBorder="1"/>
    <xf numFmtId="0" fontId="10" fillId="13" borderId="1" xfId="0" applyFont="1" applyFill="1" applyBorder="1"/>
    <xf numFmtId="2" fontId="0" fillId="13" borderId="8" xfId="0" applyNumberFormat="1" applyFill="1" applyBorder="1"/>
    <xf numFmtId="3" fontId="0" fillId="13" borderId="1" xfId="0" applyNumberFormat="1" applyFill="1" applyBorder="1"/>
    <xf numFmtId="2" fontId="0" fillId="13" borderId="9" xfId="0" applyNumberFormat="1" applyFill="1" applyBorder="1"/>
    <xf numFmtId="4" fontId="0" fillId="13" borderId="6" xfId="0" applyNumberFormat="1" applyFill="1" applyBorder="1"/>
    <xf numFmtId="4" fontId="0" fillId="13" borderId="0" xfId="0" applyNumberFormat="1" applyFill="1" applyBorder="1"/>
    <xf numFmtId="4" fontId="0" fillId="13" borderId="7" xfId="0" applyNumberFormat="1" applyFill="1" applyBorder="1"/>
    <xf numFmtId="4" fontId="0" fillId="13" borderId="18" xfId="0" applyNumberFormat="1" applyFill="1" applyBorder="1"/>
    <xf numFmtId="0" fontId="2" fillId="0" borderId="0" xfId="0" applyFont="1" applyAlignment="1"/>
    <xf numFmtId="0" fontId="0" fillId="21" borderId="0" xfId="0" applyFill="1"/>
    <xf numFmtId="0" fontId="0" fillId="10" borderId="27" xfId="0" applyFill="1" applyBorder="1"/>
    <xf numFmtId="0" fontId="29" fillId="0" borderId="2" xfId="0" applyFont="1" applyBorder="1"/>
    <xf numFmtId="0" fontId="0" fillId="10" borderId="2" xfId="0" applyNumberFormat="1" applyFont="1" applyFill="1" applyBorder="1"/>
    <xf numFmtId="0" fontId="30" fillId="21" borderId="17" xfId="1" applyFont="1" applyFill="1" applyBorder="1"/>
    <xf numFmtId="0" fontId="30" fillId="21" borderId="0" xfId="1" applyFont="1" applyFill="1"/>
    <xf numFmtId="2" fontId="30" fillId="21" borderId="17" xfId="1" applyNumberFormat="1" applyFont="1" applyFill="1" applyBorder="1"/>
    <xf numFmtId="0" fontId="0" fillId="0" borderId="7" xfId="0" applyBorder="1" applyAlignment="1"/>
    <xf numFmtId="0" fontId="0" fillId="0" borderId="0" xfId="0" applyAlignment="1"/>
    <xf numFmtId="4" fontId="3" fillId="19" borderId="9" xfId="0" applyNumberFormat="1" applyFont="1" applyFill="1" applyBorder="1"/>
    <xf numFmtId="4" fontId="3" fillId="19" borderId="8" xfId="0" applyNumberFormat="1" applyFont="1" applyFill="1" applyBorder="1"/>
    <xf numFmtId="2" fontId="0" fillId="0" borderId="6" xfId="0" applyNumberFormat="1" applyFill="1" applyBorder="1" applyAlignment="1">
      <alignment horizontal="right"/>
    </xf>
    <xf numFmtId="2" fontId="0" fillId="2" borderId="6" xfId="0" applyNumberForma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0" xfId="0" applyFill="1" applyBorder="1"/>
    <xf numFmtId="0" fontId="0" fillId="0" borderId="7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" fontId="0" fillId="0" borderId="0" xfId="0" applyNumberFormat="1"/>
    <xf numFmtId="4" fontId="0" fillId="2" borderId="34" xfId="0" applyNumberFormat="1" applyFill="1" applyBorder="1"/>
    <xf numFmtId="0" fontId="2" fillId="10" borderId="7" xfId="0" applyFont="1" applyFill="1" applyBorder="1"/>
    <xf numFmtId="0" fontId="33" fillId="0" borderId="0" xfId="0" applyFont="1"/>
    <xf numFmtId="0" fontId="0" fillId="2" borderId="0" xfId="0" applyFill="1" applyBorder="1"/>
    <xf numFmtId="0" fontId="2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7" fillId="11" borderId="4" xfId="0" applyFont="1" applyFill="1" applyBorder="1" applyAlignment="1">
      <alignment horizontal="center"/>
    </xf>
    <xf numFmtId="4" fontId="18" fillId="10" borderId="5" xfId="0" applyNumberFormat="1" applyFont="1" applyFill="1" applyBorder="1" applyAlignment="1">
      <alignment horizontal="center"/>
    </xf>
    <xf numFmtId="4" fontId="18" fillId="10" borderId="4" xfId="0" applyNumberFormat="1" applyFont="1" applyFill="1" applyBorder="1" applyAlignment="1">
      <alignment horizontal="center"/>
    </xf>
    <xf numFmtId="4" fontId="18" fillId="10" borderId="3" xfId="0" applyNumberFormat="1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58"/>
  <sheetViews>
    <sheetView topLeftCell="A82" zoomScaleNormal="100" workbookViewId="0">
      <selection activeCell="I103" sqref="I103"/>
    </sheetView>
  </sheetViews>
  <sheetFormatPr defaultRowHeight="15" x14ac:dyDescent="0.25"/>
  <cols>
    <col min="1" max="1" width="13" customWidth="1"/>
    <col min="2" max="2" width="42.140625" customWidth="1"/>
    <col min="3" max="3" width="17.85546875" customWidth="1"/>
    <col min="4" max="4" width="14.7109375" customWidth="1"/>
    <col min="5" max="5" width="14.5703125" customWidth="1"/>
    <col min="6" max="7" width="13" customWidth="1"/>
    <col min="8" max="8" width="13.5703125" customWidth="1"/>
    <col min="9" max="9" width="11.85546875" customWidth="1"/>
    <col min="10" max="10" width="12.7109375" customWidth="1"/>
    <col min="11" max="11" width="10.7109375" customWidth="1"/>
    <col min="12" max="12" width="11.85546875" customWidth="1"/>
    <col min="13" max="13" width="12.7109375" customWidth="1"/>
    <col min="14" max="14" width="12.28515625" customWidth="1"/>
    <col min="15" max="15" width="12.85546875" customWidth="1"/>
    <col min="16" max="16" width="10.85546875" customWidth="1"/>
    <col min="18" max="18" width="13.85546875" customWidth="1"/>
    <col min="19" max="19" width="14.28515625" customWidth="1"/>
    <col min="21" max="21" width="11.140625" customWidth="1"/>
    <col min="23" max="23" width="14.85546875" customWidth="1"/>
  </cols>
  <sheetData>
    <row r="1" spans="1:19" ht="28.5" customHeight="1" x14ac:dyDescent="0.25">
      <c r="B1" s="1" t="s">
        <v>0</v>
      </c>
      <c r="C1" s="381" t="s">
        <v>177</v>
      </c>
      <c r="D1" s="381"/>
      <c r="E1" s="381"/>
      <c r="F1" s="381"/>
      <c r="G1" s="381"/>
      <c r="H1" s="381"/>
      <c r="I1" s="242" t="s">
        <v>197</v>
      </c>
      <c r="J1" s="356" t="s">
        <v>196</v>
      </c>
      <c r="K1" s="380" t="s">
        <v>198</v>
      </c>
      <c r="L1" s="380"/>
    </row>
    <row r="2" spans="1:19" ht="24" x14ac:dyDescent="0.25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8" t="s">
        <v>103</v>
      </c>
      <c r="J2" s="243" t="s">
        <v>104</v>
      </c>
      <c r="K2" s="243" t="s">
        <v>105</v>
      </c>
      <c r="L2" s="243" t="s">
        <v>106</v>
      </c>
      <c r="M2" s="243" t="s">
        <v>107</v>
      </c>
      <c r="N2" s="243" t="s">
        <v>108</v>
      </c>
      <c r="O2" s="243" t="s">
        <v>109</v>
      </c>
      <c r="P2" s="243" t="s">
        <v>110</v>
      </c>
      <c r="Q2" s="243" t="s">
        <v>111</v>
      </c>
      <c r="R2" s="243" t="s">
        <v>175</v>
      </c>
      <c r="S2" s="243" t="s">
        <v>112</v>
      </c>
    </row>
    <row r="3" spans="1:19" x14ac:dyDescent="0.25">
      <c r="A3" s="9" t="s">
        <v>9</v>
      </c>
      <c r="B3" s="10" t="s">
        <v>10</v>
      </c>
      <c r="C3" s="11">
        <v>3</v>
      </c>
      <c r="D3" s="12">
        <v>4</v>
      </c>
      <c r="E3" s="13">
        <v>8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5">
      <c r="A4" s="15">
        <v>411111</v>
      </c>
      <c r="B4" s="16" t="s">
        <v>11</v>
      </c>
      <c r="C4" s="17"/>
      <c r="D4" s="18"/>
      <c r="E4" s="19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5">
      <c r="A5" s="20">
        <v>411111</v>
      </c>
      <c r="B5" s="21" t="s">
        <v>12</v>
      </c>
      <c r="C5" s="22">
        <v>17261000</v>
      </c>
      <c r="D5" s="23"/>
      <c r="E5" s="24">
        <v>17261000</v>
      </c>
      <c r="F5" s="14">
        <v>690864.11</v>
      </c>
      <c r="G5" s="14">
        <v>1330494.49</v>
      </c>
      <c r="H5" s="14">
        <v>1967617.74</v>
      </c>
      <c r="I5" s="14">
        <v>1388818.56</v>
      </c>
      <c r="J5" s="14">
        <v>1395551.04</v>
      </c>
      <c r="K5" s="14">
        <v>705990.92</v>
      </c>
      <c r="L5" s="14">
        <v>2018857.13</v>
      </c>
      <c r="M5" s="14">
        <v>688282.65</v>
      </c>
      <c r="N5" s="14">
        <v>2064120.79</v>
      </c>
      <c r="O5" s="14">
        <v>1221306.47</v>
      </c>
      <c r="P5" s="14"/>
      <c r="Q5" s="14"/>
      <c r="R5" s="14"/>
      <c r="S5" s="14"/>
    </row>
    <row r="6" spans="1:19" x14ac:dyDescent="0.25">
      <c r="A6" s="25"/>
      <c r="B6" s="26" t="s">
        <v>199</v>
      </c>
      <c r="C6" s="27">
        <f t="shared" ref="C6:G6" si="0">C5</f>
        <v>17261000</v>
      </c>
      <c r="D6" s="28">
        <f t="shared" si="0"/>
        <v>0</v>
      </c>
      <c r="E6" s="29">
        <f t="shared" si="0"/>
        <v>17261000</v>
      </c>
      <c r="F6" s="29">
        <f t="shared" si="0"/>
        <v>690864.11</v>
      </c>
      <c r="G6" s="29">
        <f t="shared" si="0"/>
        <v>1330494.49</v>
      </c>
      <c r="H6" s="29">
        <f>H5</f>
        <v>1967617.74</v>
      </c>
      <c r="I6" s="29">
        <f t="shared" ref="I6:Q6" si="1">I5</f>
        <v>1388818.56</v>
      </c>
      <c r="J6" s="29">
        <f t="shared" si="1"/>
        <v>1395551.04</v>
      </c>
      <c r="K6" s="29">
        <f t="shared" si="1"/>
        <v>705990.92</v>
      </c>
      <c r="L6" s="29">
        <f t="shared" si="1"/>
        <v>2018857.13</v>
      </c>
      <c r="M6" s="29">
        <f t="shared" si="1"/>
        <v>688282.65</v>
      </c>
      <c r="N6" s="29">
        <f t="shared" si="1"/>
        <v>2064120.79</v>
      </c>
      <c r="O6" s="29">
        <f t="shared" si="1"/>
        <v>1221306.47</v>
      </c>
      <c r="P6" s="29">
        <f t="shared" si="1"/>
        <v>0</v>
      </c>
      <c r="Q6" s="29">
        <f t="shared" si="1"/>
        <v>0</v>
      </c>
      <c r="R6" s="29">
        <f>SUM(F6:Q6)</f>
        <v>13471903.9</v>
      </c>
      <c r="S6" s="252">
        <f>SUM(E6-R6)</f>
        <v>3789096.0999999996</v>
      </c>
    </row>
    <row r="7" spans="1:19" x14ac:dyDescent="0.25">
      <c r="A7" s="30">
        <v>412000</v>
      </c>
      <c r="B7" s="31" t="s">
        <v>13</v>
      </c>
      <c r="C7" s="32"/>
      <c r="D7" s="33"/>
      <c r="E7" s="3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29">
        <f t="shared" ref="R7:R11" si="2">SUM(F7:Q7)</f>
        <v>0</v>
      </c>
      <c r="S7" s="252">
        <f t="shared" ref="S7:S11" si="3">SUM(E7-R7)</f>
        <v>0</v>
      </c>
    </row>
    <row r="8" spans="1:19" x14ac:dyDescent="0.25">
      <c r="A8" s="35">
        <v>412111</v>
      </c>
      <c r="B8" s="36" t="s">
        <v>14</v>
      </c>
      <c r="C8" s="37">
        <v>1985000</v>
      </c>
      <c r="D8" s="38"/>
      <c r="E8" s="39">
        <v>1985000</v>
      </c>
      <c r="F8" s="14">
        <v>76187.509999999995</v>
      </c>
      <c r="G8" s="14">
        <v>146684.71</v>
      </c>
      <c r="H8" s="14">
        <v>215915.12</v>
      </c>
      <c r="I8" s="14">
        <v>152770.07999999999</v>
      </c>
      <c r="J8" s="14">
        <v>153510.66</v>
      </c>
      <c r="K8" s="14">
        <v>77822.649999999994</v>
      </c>
      <c r="L8" s="14">
        <v>221910.76</v>
      </c>
      <c r="M8" s="14">
        <v>75873.119999999995</v>
      </c>
      <c r="N8" s="14">
        <v>226891.37</v>
      </c>
      <c r="O8" s="14">
        <v>134343.74</v>
      </c>
      <c r="P8" s="14"/>
      <c r="Q8" s="14"/>
      <c r="R8" s="29">
        <f t="shared" si="2"/>
        <v>1481909.72</v>
      </c>
      <c r="S8" s="252">
        <f t="shared" si="3"/>
        <v>503090.28</v>
      </c>
    </row>
    <row r="9" spans="1:19" x14ac:dyDescent="0.25">
      <c r="A9" s="35">
        <v>412211</v>
      </c>
      <c r="B9" s="36" t="s">
        <v>15</v>
      </c>
      <c r="C9" s="37">
        <v>889000</v>
      </c>
      <c r="D9" s="38"/>
      <c r="E9" s="39">
        <v>889000</v>
      </c>
      <c r="F9" s="14">
        <v>35669.629999999997</v>
      </c>
      <c r="G9" s="14">
        <v>68675.12</v>
      </c>
      <c r="H9" s="14">
        <v>101087.52</v>
      </c>
      <c r="I9" s="14">
        <v>71524.19</v>
      </c>
      <c r="J9" s="14">
        <v>71870.87</v>
      </c>
      <c r="K9" s="14">
        <v>36435.120000000003</v>
      </c>
      <c r="L9" s="14">
        <v>103894.58</v>
      </c>
      <c r="M9" s="14">
        <v>35522.400000000001</v>
      </c>
      <c r="N9" s="14">
        <v>106226.31</v>
      </c>
      <c r="O9" s="14">
        <v>62897.29</v>
      </c>
      <c r="P9" s="14"/>
      <c r="Q9" s="14"/>
      <c r="R9" s="29">
        <f t="shared" si="2"/>
        <v>693803.03</v>
      </c>
      <c r="S9" s="252">
        <f t="shared" si="3"/>
        <v>195196.96999999997</v>
      </c>
    </row>
    <row r="10" spans="1:19" ht="15.75" thickBot="1" x14ac:dyDescent="0.3">
      <c r="A10" s="20">
        <v>412311</v>
      </c>
      <c r="B10" s="21" t="s">
        <v>16</v>
      </c>
      <c r="C10" s="40"/>
      <c r="D10" s="41"/>
      <c r="E10" s="42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29">
        <f t="shared" si="2"/>
        <v>0</v>
      </c>
      <c r="S10" s="252">
        <f t="shared" si="3"/>
        <v>0</v>
      </c>
    </row>
    <row r="11" spans="1:19" ht="15.75" thickBot="1" x14ac:dyDescent="0.3">
      <c r="A11" s="43"/>
      <c r="B11" s="44" t="s">
        <v>200</v>
      </c>
      <c r="C11" s="45">
        <f>SUM(C8:C10)</f>
        <v>2874000</v>
      </c>
      <c r="D11" s="46">
        <f t="shared" ref="D11:G11" si="4">SUM(D8:D10)</f>
        <v>0</v>
      </c>
      <c r="E11" s="47">
        <f t="shared" si="4"/>
        <v>2874000</v>
      </c>
      <c r="F11" s="48">
        <f t="shared" si="4"/>
        <v>111857.13999999998</v>
      </c>
      <c r="G11" s="48">
        <f t="shared" si="4"/>
        <v>215359.83</v>
      </c>
      <c r="H11" s="48">
        <f>SUM(H8:H10)</f>
        <v>317002.64</v>
      </c>
      <c r="I11" s="48">
        <f t="shared" ref="I11:Q11" si="5">SUM(I8:I10)</f>
        <v>224294.27</v>
      </c>
      <c r="J11" s="48">
        <f t="shared" si="5"/>
        <v>225381.53</v>
      </c>
      <c r="K11" s="48">
        <f t="shared" si="5"/>
        <v>114257.76999999999</v>
      </c>
      <c r="L11" s="48">
        <f t="shared" si="5"/>
        <v>325805.34000000003</v>
      </c>
      <c r="M11" s="48">
        <f t="shared" si="5"/>
        <v>111395.51999999999</v>
      </c>
      <c r="N11" s="48">
        <f t="shared" si="5"/>
        <v>333117.68</v>
      </c>
      <c r="O11" s="48">
        <f t="shared" si="5"/>
        <v>197241.03</v>
      </c>
      <c r="P11" s="48">
        <f t="shared" si="5"/>
        <v>0</v>
      </c>
      <c r="Q11" s="48">
        <f t="shared" si="5"/>
        <v>0</v>
      </c>
      <c r="R11" s="29">
        <f t="shared" si="2"/>
        <v>2175712.75</v>
      </c>
      <c r="S11" s="252">
        <f t="shared" si="3"/>
        <v>698287.25</v>
      </c>
    </row>
    <row r="12" spans="1:19" x14ac:dyDescent="0.25">
      <c r="A12" s="49">
        <v>413000</v>
      </c>
      <c r="B12" s="50" t="s">
        <v>17</v>
      </c>
      <c r="C12" s="22"/>
      <c r="D12" s="51"/>
      <c r="E12" s="52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thickBot="1" x14ac:dyDescent="0.3">
      <c r="A13" s="20">
        <v>413142</v>
      </c>
      <c r="B13" s="53" t="s">
        <v>18</v>
      </c>
      <c r="C13" s="40"/>
      <c r="D13" s="41">
        <v>70000</v>
      </c>
      <c r="E13" s="42">
        <v>70000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thickBot="1" x14ac:dyDescent="0.3">
      <c r="A14" s="54"/>
      <c r="B14" s="55" t="s">
        <v>201</v>
      </c>
      <c r="C14" s="56"/>
      <c r="D14" s="57">
        <f>D13</f>
        <v>70000</v>
      </c>
      <c r="E14" s="58">
        <v>70000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254"/>
    </row>
    <row r="15" spans="1:19" x14ac:dyDescent="0.25">
      <c r="A15" s="15">
        <v>414000</v>
      </c>
      <c r="B15" s="16" t="s">
        <v>19</v>
      </c>
      <c r="C15" s="59"/>
      <c r="D15" s="60"/>
      <c r="E15" s="61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62">
        <v>414311</v>
      </c>
      <c r="B16" s="63" t="s">
        <v>180</v>
      </c>
      <c r="C16" s="22">
        <v>300000</v>
      </c>
      <c r="D16" s="23"/>
      <c r="E16" s="64">
        <v>300000</v>
      </c>
      <c r="F16" s="14"/>
      <c r="G16" s="14"/>
      <c r="H16" s="14"/>
      <c r="I16" s="14"/>
      <c r="J16" s="14"/>
      <c r="K16" s="14">
        <v>300000</v>
      </c>
      <c r="L16" s="14"/>
      <c r="M16" s="14"/>
      <c r="N16" s="14"/>
      <c r="O16" s="14"/>
      <c r="P16" s="14"/>
      <c r="Q16" s="14"/>
      <c r="R16" s="14">
        <v>300000</v>
      </c>
      <c r="S16" s="14">
        <v>0</v>
      </c>
    </row>
    <row r="17" spans="1:19" ht="15.75" thickBot="1" x14ac:dyDescent="0.3">
      <c r="A17" s="62">
        <v>414314</v>
      </c>
      <c r="B17" s="63" t="s">
        <v>179</v>
      </c>
      <c r="C17" s="65"/>
      <c r="D17" s="66">
        <v>60000</v>
      </c>
      <c r="E17" s="64">
        <v>60000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 thickBot="1" x14ac:dyDescent="0.3">
      <c r="A18" s="43"/>
      <c r="B18" s="44" t="s">
        <v>231</v>
      </c>
      <c r="C18" s="45">
        <f>SUM(C16+C17)</f>
        <v>300000</v>
      </c>
      <c r="D18" s="67">
        <f t="shared" ref="D18:G18" si="6">SUM(D15:D17)</f>
        <v>60000</v>
      </c>
      <c r="E18" s="68">
        <f t="shared" si="6"/>
        <v>360000</v>
      </c>
      <c r="F18" s="68">
        <f t="shared" si="6"/>
        <v>0</v>
      </c>
      <c r="G18" s="68">
        <f t="shared" si="6"/>
        <v>0</v>
      </c>
      <c r="H18" s="68">
        <f>SUM(H15:H17)</f>
        <v>0</v>
      </c>
      <c r="I18" s="68">
        <f t="shared" ref="I18:S18" si="7">SUM(I15:I17)</f>
        <v>0</v>
      </c>
      <c r="J18" s="68">
        <f t="shared" si="7"/>
        <v>0</v>
      </c>
      <c r="K18" s="68">
        <f t="shared" si="7"/>
        <v>300000</v>
      </c>
      <c r="L18" s="68">
        <f t="shared" si="7"/>
        <v>0</v>
      </c>
      <c r="M18" s="68">
        <f t="shared" si="7"/>
        <v>0</v>
      </c>
      <c r="N18" s="68">
        <f t="shared" si="7"/>
        <v>0</v>
      </c>
      <c r="O18" s="68">
        <f t="shared" si="7"/>
        <v>0</v>
      </c>
      <c r="P18" s="68">
        <f t="shared" si="7"/>
        <v>0</v>
      </c>
      <c r="Q18" s="68">
        <f t="shared" si="7"/>
        <v>0</v>
      </c>
      <c r="R18" s="68">
        <f t="shared" si="7"/>
        <v>300000</v>
      </c>
      <c r="S18" s="67">
        <f t="shared" si="7"/>
        <v>0</v>
      </c>
    </row>
    <row r="19" spans="1:19" x14ac:dyDescent="0.25">
      <c r="A19" s="15">
        <v>415000</v>
      </c>
      <c r="B19" s="16" t="s">
        <v>20</v>
      </c>
      <c r="C19" s="59"/>
      <c r="D19" s="60"/>
      <c r="E19" s="61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15.75" thickBot="1" x14ac:dyDescent="0.3">
      <c r="A20" s="69">
        <v>415112</v>
      </c>
      <c r="B20" s="70" t="s">
        <v>21</v>
      </c>
      <c r="C20" s="40">
        <v>280000</v>
      </c>
      <c r="D20" s="71"/>
      <c r="E20" s="42">
        <v>280000</v>
      </c>
      <c r="F20" s="14">
        <v>13344.64</v>
      </c>
      <c r="G20" s="14">
        <v>17143.93</v>
      </c>
      <c r="H20" s="14">
        <v>14468.09</v>
      </c>
      <c r="I20" s="14">
        <v>17692.3</v>
      </c>
      <c r="J20" s="14">
        <v>20342.490000000002</v>
      </c>
      <c r="K20" s="14">
        <v>16245.29</v>
      </c>
      <c r="L20" s="14">
        <v>27776.78</v>
      </c>
      <c r="M20" s="14">
        <v>21128.44</v>
      </c>
      <c r="N20" s="14">
        <v>26162.77</v>
      </c>
      <c r="O20" s="14">
        <v>26642.83</v>
      </c>
      <c r="P20" s="14"/>
      <c r="Q20" s="14"/>
      <c r="R20" s="14"/>
      <c r="S20" s="14"/>
    </row>
    <row r="21" spans="1:19" ht="15.75" thickBot="1" x14ac:dyDescent="0.3">
      <c r="A21" s="43"/>
      <c r="B21" s="44" t="s">
        <v>202</v>
      </c>
      <c r="C21" s="45">
        <f>SUM(C20)</f>
        <v>280000</v>
      </c>
      <c r="D21" s="72">
        <f t="shared" ref="D21:G21" si="8">D20</f>
        <v>0</v>
      </c>
      <c r="E21" s="73">
        <f t="shared" si="8"/>
        <v>280000</v>
      </c>
      <c r="F21" s="73">
        <f t="shared" si="8"/>
        <v>13344.64</v>
      </c>
      <c r="G21" s="73">
        <f t="shared" si="8"/>
        <v>17143.93</v>
      </c>
      <c r="H21" s="73">
        <f>H20</f>
        <v>14468.09</v>
      </c>
      <c r="I21" s="73">
        <f t="shared" ref="I21:Q21" si="9">I20</f>
        <v>17692.3</v>
      </c>
      <c r="J21" s="73">
        <f t="shared" si="9"/>
        <v>20342.490000000002</v>
      </c>
      <c r="K21" s="73">
        <f t="shared" si="9"/>
        <v>16245.29</v>
      </c>
      <c r="L21" s="73">
        <f t="shared" si="9"/>
        <v>27776.78</v>
      </c>
      <c r="M21" s="73">
        <f t="shared" si="9"/>
        <v>21128.44</v>
      </c>
      <c r="N21" s="73">
        <f t="shared" si="9"/>
        <v>26162.77</v>
      </c>
      <c r="O21" s="73">
        <f t="shared" si="9"/>
        <v>26642.83</v>
      </c>
      <c r="P21" s="73">
        <f t="shared" si="9"/>
        <v>0</v>
      </c>
      <c r="Q21" s="73">
        <f t="shared" si="9"/>
        <v>0</v>
      </c>
      <c r="R21" s="73">
        <f>SUM(F21:Q21)</f>
        <v>200947.56</v>
      </c>
      <c r="S21" s="73">
        <f>SUM(E21-R21)</f>
        <v>79052.44</v>
      </c>
    </row>
    <row r="22" spans="1:19" ht="15.75" thickBot="1" x14ac:dyDescent="0.3">
      <c r="A22" s="74">
        <v>416000</v>
      </c>
      <c r="B22" s="75" t="s">
        <v>22</v>
      </c>
      <c r="C22" s="76"/>
      <c r="D22" s="60"/>
      <c r="E22" s="77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251"/>
      <c r="S22" s="73">
        <f t="shared" ref="S22:S24" si="10">SUM(E22-R22)</f>
        <v>0</v>
      </c>
    </row>
    <row r="23" spans="1:19" ht="15.75" thickBot="1" x14ac:dyDescent="0.3">
      <c r="A23" s="78">
        <v>416111</v>
      </c>
      <c r="B23" s="75" t="s">
        <v>23</v>
      </c>
      <c r="C23" s="59">
        <v>130000</v>
      </c>
      <c r="D23" s="60"/>
      <c r="E23" s="79">
        <v>130000</v>
      </c>
      <c r="F23" s="14">
        <v>128453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251"/>
      <c r="S23" s="73"/>
    </row>
    <row r="24" spans="1:19" ht="15.75" thickBot="1" x14ac:dyDescent="0.3">
      <c r="A24" s="43"/>
      <c r="B24" s="44" t="s">
        <v>203</v>
      </c>
      <c r="C24" s="45">
        <f>C22+C23</f>
        <v>130000</v>
      </c>
      <c r="D24" s="67">
        <f>D22+D23</f>
        <v>0</v>
      </c>
      <c r="E24" s="73">
        <v>130000</v>
      </c>
      <c r="F24" s="14">
        <v>128453</v>
      </c>
      <c r="G24" s="14">
        <f t="shared" ref="G24:P24" si="11">G22</f>
        <v>0</v>
      </c>
      <c r="H24" s="14">
        <f t="shared" si="11"/>
        <v>0</v>
      </c>
      <c r="I24" s="14">
        <f t="shared" si="11"/>
        <v>0</v>
      </c>
      <c r="J24" s="14">
        <f t="shared" si="11"/>
        <v>0</v>
      </c>
      <c r="K24" s="14">
        <f t="shared" si="11"/>
        <v>0</v>
      </c>
      <c r="L24" s="14">
        <f t="shared" si="11"/>
        <v>0</v>
      </c>
      <c r="M24" s="14">
        <f t="shared" si="11"/>
        <v>0</v>
      </c>
      <c r="N24" s="14">
        <f t="shared" si="11"/>
        <v>0</v>
      </c>
      <c r="O24" s="14">
        <f t="shared" si="11"/>
        <v>0</v>
      </c>
      <c r="P24" s="14">
        <f t="shared" si="11"/>
        <v>0</v>
      </c>
      <c r="Q24" s="14"/>
      <c r="R24" s="251">
        <f>SUM(F24:Q24)</f>
        <v>128453</v>
      </c>
      <c r="S24" s="73">
        <f t="shared" si="10"/>
        <v>1547</v>
      </c>
    </row>
    <row r="25" spans="1:19" ht="15.75" thickBot="1" x14ac:dyDescent="0.3">
      <c r="A25" s="80">
        <v>421000</v>
      </c>
      <c r="B25" s="81" t="s">
        <v>24</v>
      </c>
      <c r="C25" s="82"/>
      <c r="D25" s="83"/>
      <c r="E25" s="8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251"/>
      <c r="S25" s="253"/>
    </row>
    <row r="26" spans="1:19" ht="15.75" thickBot="1" x14ac:dyDescent="0.3">
      <c r="A26" s="78">
        <v>421111</v>
      </c>
      <c r="B26" s="85" t="s">
        <v>25</v>
      </c>
      <c r="C26" s="86">
        <v>50000</v>
      </c>
      <c r="D26" s="87">
        <v>20000</v>
      </c>
      <c r="E26" s="88">
        <f t="shared" ref="E26:E34" si="12">C26+D26</f>
        <v>70000</v>
      </c>
      <c r="F26" s="14">
        <v>2873.48</v>
      </c>
      <c r="G26" s="14">
        <v>1827.77</v>
      </c>
      <c r="H26" s="14">
        <v>4665.66</v>
      </c>
      <c r="I26" s="14">
        <v>2711.8</v>
      </c>
      <c r="J26" s="14">
        <v>3603.1</v>
      </c>
      <c r="K26" s="14">
        <v>3956.5</v>
      </c>
      <c r="L26" s="14">
        <v>7944</v>
      </c>
      <c r="M26" s="14">
        <v>1327.6</v>
      </c>
      <c r="N26" s="14">
        <v>2437.8000000000002</v>
      </c>
      <c r="O26" s="14">
        <v>2800.3</v>
      </c>
      <c r="P26" s="14">
        <v>1638.2</v>
      </c>
      <c r="Q26" s="14"/>
      <c r="R26" s="73">
        <f t="shared" ref="R26:R73" si="13">SUM(F26:Q26)</f>
        <v>35786.209999999992</v>
      </c>
      <c r="S26" s="255">
        <f>SUM(C26-R26)</f>
        <v>14213.790000000008</v>
      </c>
    </row>
    <row r="27" spans="1:19" ht="15.75" thickBot="1" x14ac:dyDescent="0.3">
      <c r="A27" s="89">
        <v>421211</v>
      </c>
      <c r="B27" s="90" t="s">
        <v>241</v>
      </c>
      <c r="C27" s="91">
        <v>1640000</v>
      </c>
      <c r="D27" s="92">
        <v>920000</v>
      </c>
      <c r="E27" s="93">
        <f t="shared" si="12"/>
        <v>2560000</v>
      </c>
      <c r="F27" s="14">
        <v>217403.15</v>
      </c>
      <c r="G27" s="14"/>
      <c r="H27" s="14">
        <v>311087.73</v>
      </c>
      <c r="I27" s="14">
        <v>186964.04</v>
      </c>
      <c r="J27" s="14">
        <v>74618.33</v>
      </c>
      <c r="K27" s="14">
        <v>42013.78</v>
      </c>
      <c r="L27" s="14"/>
      <c r="M27" s="195"/>
      <c r="N27" s="14">
        <v>36355.440000000002</v>
      </c>
      <c r="O27" s="14">
        <v>53761.71</v>
      </c>
      <c r="P27" s="14"/>
      <c r="Q27" s="14"/>
      <c r="R27" s="73">
        <f t="shared" si="13"/>
        <v>922204.17999999993</v>
      </c>
      <c r="S27" s="255">
        <f t="shared" ref="S27:S35" si="14">SUM(C27-R27)</f>
        <v>717795.82000000007</v>
      </c>
    </row>
    <row r="28" spans="1:19" ht="15.75" thickBot="1" x14ac:dyDescent="0.3">
      <c r="A28" s="89">
        <v>421224</v>
      </c>
      <c r="B28" s="90" t="s">
        <v>27</v>
      </c>
      <c r="C28" s="94">
        <v>180000</v>
      </c>
      <c r="D28" s="95">
        <v>30000</v>
      </c>
      <c r="E28" s="93">
        <f t="shared" si="12"/>
        <v>210000</v>
      </c>
      <c r="F28" s="14"/>
      <c r="G28" s="14"/>
      <c r="H28" s="14">
        <v>125300</v>
      </c>
      <c r="I28" s="14">
        <v>54700</v>
      </c>
      <c r="J28" s="14"/>
      <c r="K28" s="14"/>
      <c r="L28" s="193"/>
      <c r="M28" s="14"/>
      <c r="N28" s="194"/>
      <c r="O28" s="14"/>
      <c r="P28" s="14"/>
      <c r="Q28" s="14"/>
      <c r="R28" s="73">
        <f t="shared" si="13"/>
        <v>180000</v>
      </c>
      <c r="S28" s="255">
        <f t="shared" si="14"/>
        <v>0</v>
      </c>
    </row>
    <row r="29" spans="1:19" ht="15.75" thickBot="1" x14ac:dyDescent="0.3">
      <c r="A29" s="89">
        <v>421311</v>
      </c>
      <c r="B29" s="85" t="s">
        <v>28</v>
      </c>
      <c r="C29" s="91">
        <v>300000</v>
      </c>
      <c r="D29" s="87">
        <v>315000</v>
      </c>
      <c r="E29" s="93">
        <f t="shared" si="12"/>
        <v>615000</v>
      </c>
      <c r="F29" s="14">
        <v>28028.12</v>
      </c>
      <c r="G29" s="14">
        <v>29312.17</v>
      </c>
      <c r="H29" s="14">
        <v>28163.62</v>
      </c>
      <c r="I29" s="14">
        <v>27930.43</v>
      </c>
      <c r="J29" s="14">
        <v>26312.91</v>
      </c>
      <c r="K29" s="14">
        <v>33743.54</v>
      </c>
      <c r="L29" s="14">
        <v>25686.53</v>
      </c>
      <c r="M29" s="197"/>
      <c r="N29" s="14">
        <v>71901.05</v>
      </c>
      <c r="O29" s="14">
        <v>24929.01</v>
      </c>
      <c r="P29" s="14"/>
      <c r="Q29" s="14"/>
      <c r="R29" s="73">
        <f t="shared" si="13"/>
        <v>296007.38</v>
      </c>
      <c r="S29" s="255">
        <f t="shared" si="14"/>
        <v>3992.6199999999953</v>
      </c>
    </row>
    <row r="30" spans="1:19" ht="15.75" thickBot="1" x14ac:dyDescent="0.3">
      <c r="A30" s="96">
        <v>421411</v>
      </c>
      <c r="B30" s="85" t="s">
        <v>29</v>
      </c>
      <c r="C30" s="91">
        <v>115000</v>
      </c>
      <c r="D30" s="87">
        <v>15000</v>
      </c>
      <c r="E30" s="93">
        <f t="shared" si="12"/>
        <v>130000</v>
      </c>
      <c r="F30" s="14">
        <v>5413.2</v>
      </c>
      <c r="G30" s="14">
        <v>5316</v>
      </c>
      <c r="H30" s="14">
        <v>5316</v>
      </c>
      <c r="I30" s="14">
        <v>5331.99</v>
      </c>
      <c r="J30" s="14">
        <v>5316</v>
      </c>
      <c r="K30" s="14">
        <v>5363.95</v>
      </c>
      <c r="L30" s="14">
        <v>5331.98</v>
      </c>
      <c r="M30" s="14">
        <v>5316</v>
      </c>
      <c r="N30" s="14">
        <v>5363.96</v>
      </c>
      <c r="O30" s="14">
        <v>5318.4</v>
      </c>
      <c r="P30" s="14"/>
      <c r="Q30" s="14"/>
      <c r="R30" s="73">
        <f t="shared" si="13"/>
        <v>53387.48</v>
      </c>
      <c r="S30" s="255">
        <f t="shared" si="14"/>
        <v>61612.52</v>
      </c>
    </row>
    <row r="31" spans="1:19" ht="15.75" thickBot="1" x14ac:dyDescent="0.3">
      <c r="A31" s="89">
        <v>421414</v>
      </c>
      <c r="B31" s="85" t="s">
        <v>30</v>
      </c>
      <c r="C31" s="91">
        <v>230000</v>
      </c>
      <c r="D31" s="87">
        <v>20000</v>
      </c>
      <c r="E31" s="93">
        <f t="shared" si="12"/>
        <v>250000</v>
      </c>
      <c r="F31" s="14">
        <v>22540.42</v>
      </c>
      <c r="G31" s="14">
        <v>20941.32</v>
      </c>
      <c r="H31" s="14">
        <v>21526.639999999999</v>
      </c>
      <c r="I31" s="14">
        <v>21416.14</v>
      </c>
      <c r="J31" s="14">
        <v>22030.94</v>
      </c>
      <c r="K31" s="14">
        <v>22596.080000000002</v>
      </c>
      <c r="L31" s="14">
        <v>22984.7</v>
      </c>
      <c r="M31" s="14">
        <v>23589.919999999998</v>
      </c>
      <c r="N31" s="14">
        <v>21755.84</v>
      </c>
      <c r="O31" s="14">
        <v>28388.37</v>
      </c>
      <c r="P31" s="14"/>
      <c r="Q31" s="14"/>
      <c r="R31" s="73">
        <f t="shared" si="13"/>
        <v>227770.36999999997</v>
      </c>
      <c r="S31" s="255">
        <f t="shared" si="14"/>
        <v>2229.6300000000338</v>
      </c>
    </row>
    <row r="32" spans="1:19" ht="15.75" thickBot="1" x14ac:dyDescent="0.3">
      <c r="A32" s="89">
        <v>421421</v>
      </c>
      <c r="B32" s="85" t="s">
        <v>31</v>
      </c>
      <c r="C32" s="91">
        <v>15000</v>
      </c>
      <c r="D32" s="87"/>
      <c r="E32" s="93">
        <f t="shared" si="12"/>
        <v>15000</v>
      </c>
      <c r="F32" s="14">
        <v>1250</v>
      </c>
      <c r="G32" s="14"/>
      <c r="H32" s="14">
        <v>2500</v>
      </c>
      <c r="I32" s="14">
        <v>1250</v>
      </c>
      <c r="J32" s="14"/>
      <c r="K32" s="14"/>
      <c r="L32" s="14">
        <v>500</v>
      </c>
      <c r="M32" s="14">
        <v>500</v>
      </c>
      <c r="N32" s="14">
        <v>5750</v>
      </c>
      <c r="O32" s="14">
        <v>300</v>
      </c>
      <c r="P32" s="14"/>
      <c r="Q32" s="14"/>
      <c r="R32" s="73">
        <f t="shared" si="13"/>
        <v>12050</v>
      </c>
      <c r="S32" s="255">
        <f t="shared" si="14"/>
        <v>2950</v>
      </c>
    </row>
    <row r="33" spans="1:21" ht="15.75" thickBot="1" x14ac:dyDescent="0.3">
      <c r="A33" s="97">
        <v>421511</v>
      </c>
      <c r="B33" s="98" t="s">
        <v>32</v>
      </c>
      <c r="C33" s="99">
        <v>240000</v>
      </c>
      <c r="D33" s="100"/>
      <c r="E33" s="101">
        <v>240000</v>
      </c>
      <c r="F33" s="14">
        <v>45628.95</v>
      </c>
      <c r="G33" s="14">
        <v>17976.07</v>
      </c>
      <c r="H33" s="14">
        <v>17976.07</v>
      </c>
      <c r="I33" s="14">
        <v>17976.07</v>
      </c>
      <c r="J33" s="14">
        <v>17976.07</v>
      </c>
      <c r="K33" s="14">
        <v>17976.07</v>
      </c>
      <c r="L33" s="14">
        <v>17976.07</v>
      </c>
      <c r="M33" s="14">
        <v>17976.07</v>
      </c>
      <c r="N33" s="14">
        <v>17976.07</v>
      </c>
      <c r="O33" s="14">
        <v>17976.07</v>
      </c>
      <c r="P33" s="14"/>
      <c r="Q33" s="14"/>
      <c r="R33" s="73">
        <f t="shared" si="13"/>
        <v>207413.58000000005</v>
      </c>
      <c r="S33" s="255">
        <f t="shared" si="14"/>
        <v>32586.419999999955</v>
      </c>
    </row>
    <row r="34" spans="1:21" ht="15.75" thickBot="1" x14ac:dyDescent="0.3">
      <c r="A34" s="89">
        <v>421919</v>
      </c>
      <c r="B34" s="90" t="s">
        <v>33</v>
      </c>
      <c r="C34" s="102">
        <v>100000</v>
      </c>
      <c r="D34" s="103">
        <v>20000</v>
      </c>
      <c r="E34" s="104">
        <f t="shared" si="12"/>
        <v>120000</v>
      </c>
      <c r="F34" s="14">
        <v>11667.4</v>
      </c>
      <c r="G34" s="14">
        <v>10851.4</v>
      </c>
      <c r="H34" s="14">
        <v>12483.4</v>
      </c>
      <c r="I34" s="14">
        <v>11667.4</v>
      </c>
      <c r="J34" s="14">
        <v>816</v>
      </c>
      <c r="K34" s="14">
        <v>22518.799999999999</v>
      </c>
      <c r="L34" s="14">
        <v>10851.4</v>
      </c>
      <c r="M34" s="14">
        <v>10851.4</v>
      </c>
      <c r="N34" s="14">
        <v>8292.7999999999993</v>
      </c>
      <c r="O34" s="14"/>
      <c r="P34" s="14"/>
      <c r="Q34" s="14"/>
      <c r="R34" s="73">
        <f t="shared" si="13"/>
        <v>99999.999999999985</v>
      </c>
      <c r="S34" s="255">
        <f t="shared" si="14"/>
        <v>1.4551915228366852E-11</v>
      </c>
    </row>
    <row r="35" spans="1:21" ht="15.75" thickBot="1" x14ac:dyDescent="0.3">
      <c r="A35" s="43"/>
      <c r="B35" s="44" t="s">
        <v>204</v>
      </c>
      <c r="C35" s="45">
        <f t="shared" ref="C35:G35" si="15">SUM(C26:C34)</f>
        <v>2870000</v>
      </c>
      <c r="D35" s="67">
        <f t="shared" si="15"/>
        <v>1340000</v>
      </c>
      <c r="E35" s="73">
        <f t="shared" si="15"/>
        <v>4210000</v>
      </c>
      <c r="F35" s="73">
        <f t="shared" si="15"/>
        <v>334804.72000000003</v>
      </c>
      <c r="G35" s="73">
        <f t="shared" si="15"/>
        <v>86224.73</v>
      </c>
      <c r="H35" s="73">
        <f>SUM(H26:H34)</f>
        <v>529019.12</v>
      </c>
      <c r="I35" s="73">
        <f t="shared" ref="I35:Q35" si="16">SUM(I26:I34)</f>
        <v>329947.87000000005</v>
      </c>
      <c r="J35" s="73">
        <f t="shared" si="16"/>
        <v>150673.35</v>
      </c>
      <c r="K35" s="73">
        <f t="shared" si="16"/>
        <v>148168.72</v>
      </c>
      <c r="L35" s="73">
        <f t="shared" si="16"/>
        <v>91274.68</v>
      </c>
      <c r="M35" s="73">
        <f t="shared" si="16"/>
        <v>59560.99</v>
      </c>
      <c r="N35" s="73">
        <f t="shared" si="16"/>
        <v>169832.96000000002</v>
      </c>
      <c r="O35" s="73">
        <f t="shared" si="16"/>
        <v>133473.85999999999</v>
      </c>
      <c r="P35" s="73">
        <f t="shared" si="16"/>
        <v>1638.2</v>
      </c>
      <c r="Q35" s="73">
        <f t="shared" si="16"/>
        <v>0</v>
      </c>
      <c r="R35" s="73">
        <f t="shared" si="13"/>
        <v>2034619.2</v>
      </c>
      <c r="S35" s="255">
        <f t="shared" si="14"/>
        <v>835380.8</v>
      </c>
    </row>
    <row r="36" spans="1:21" ht="15.75" thickBot="1" x14ac:dyDescent="0.3">
      <c r="A36" s="80">
        <v>422000</v>
      </c>
      <c r="B36" s="81" t="s">
        <v>34</v>
      </c>
      <c r="C36" s="105"/>
      <c r="D36" s="106"/>
      <c r="E36" s="107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73">
        <f t="shared" si="13"/>
        <v>0</v>
      </c>
      <c r="S36" s="255">
        <f t="shared" ref="S36:S49" si="17">SUM(C36-R36)</f>
        <v>0</v>
      </c>
    </row>
    <row r="37" spans="1:21" ht="15.75" thickBot="1" x14ac:dyDescent="0.3">
      <c r="A37" s="20">
        <v>422111</v>
      </c>
      <c r="B37" s="108" t="s">
        <v>35</v>
      </c>
      <c r="C37" s="22">
        <v>18000</v>
      </c>
      <c r="D37" s="109">
        <v>22000</v>
      </c>
      <c r="E37" s="24">
        <f>C37+D37</f>
        <v>40000</v>
      </c>
      <c r="F37" s="14"/>
      <c r="G37" s="14">
        <v>4600</v>
      </c>
      <c r="H37" s="14"/>
      <c r="I37" s="14">
        <v>13400</v>
      </c>
      <c r="J37" s="14"/>
      <c r="K37" s="14"/>
      <c r="L37" s="14"/>
      <c r="M37" s="14"/>
      <c r="N37" s="14"/>
      <c r="O37" s="14"/>
      <c r="P37" s="14"/>
      <c r="Q37" s="14"/>
      <c r="R37" s="73">
        <f t="shared" si="13"/>
        <v>18000</v>
      </c>
      <c r="S37" s="255">
        <f t="shared" si="17"/>
        <v>0</v>
      </c>
      <c r="T37" s="364"/>
      <c r="U37" s="365"/>
    </row>
    <row r="38" spans="1:21" ht="15.75" thickBot="1" x14ac:dyDescent="0.3">
      <c r="A38" s="2">
        <v>422121</v>
      </c>
      <c r="B38" s="90" t="s">
        <v>36</v>
      </c>
      <c r="C38" s="110">
        <v>10000</v>
      </c>
      <c r="D38" s="111">
        <v>10000</v>
      </c>
      <c r="E38" s="112">
        <f>C38+D38</f>
        <v>20000</v>
      </c>
      <c r="F38" s="14"/>
      <c r="G38" s="14"/>
      <c r="H38" s="14"/>
      <c r="I38" s="14"/>
      <c r="J38" s="14"/>
      <c r="K38" s="14"/>
      <c r="L38" s="14"/>
      <c r="M38" s="14"/>
      <c r="N38" s="14"/>
      <c r="O38" s="14">
        <v>4300</v>
      </c>
      <c r="P38" s="14"/>
      <c r="Q38" s="14"/>
      <c r="R38" s="73">
        <f t="shared" si="13"/>
        <v>4300</v>
      </c>
      <c r="S38" s="255">
        <f t="shared" si="17"/>
        <v>5700</v>
      </c>
    </row>
    <row r="39" spans="1:21" ht="15.75" thickBot="1" x14ac:dyDescent="0.3">
      <c r="A39" s="20">
        <v>422131</v>
      </c>
      <c r="B39" s="144" t="s">
        <v>232</v>
      </c>
      <c r="C39" s="376">
        <v>65000</v>
      </c>
      <c r="D39" s="127"/>
      <c r="E39" s="42">
        <v>65000</v>
      </c>
      <c r="F39" s="190"/>
      <c r="G39" s="190"/>
      <c r="H39" s="190"/>
      <c r="I39" s="190"/>
      <c r="J39" s="190"/>
      <c r="K39" s="190">
        <v>44309.99</v>
      </c>
      <c r="L39" s="190"/>
      <c r="M39" s="190"/>
      <c r="N39" s="190"/>
      <c r="O39" s="190"/>
      <c r="P39" s="190"/>
      <c r="Q39" s="190"/>
      <c r="R39" s="73">
        <f t="shared" si="13"/>
        <v>44309.99</v>
      </c>
      <c r="S39" s="255">
        <f t="shared" si="17"/>
        <v>20690.010000000002</v>
      </c>
    </row>
    <row r="40" spans="1:21" ht="15.75" thickBot="1" x14ac:dyDescent="0.3">
      <c r="A40" s="113"/>
      <c r="B40" s="114" t="s">
        <v>205</v>
      </c>
      <c r="C40" s="45">
        <f>SUM(C37:C39)</f>
        <v>93000</v>
      </c>
      <c r="D40" s="67">
        <f>SUM(D37:D38)</f>
        <v>32000</v>
      </c>
      <c r="E40" s="73">
        <f>SUM(E37:E39)</f>
        <v>125000</v>
      </c>
      <c r="F40" s="73">
        <f t="shared" ref="F40:Q40" si="18">SUM(F37:F38)</f>
        <v>0</v>
      </c>
      <c r="G40" s="73">
        <f t="shared" si="18"/>
        <v>4600</v>
      </c>
      <c r="H40" s="73">
        <f t="shared" si="18"/>
        <v>0</v>
      </c>
      <c r="I40" s="73">
        <f t="shared" si="18"/>
        <v>13400</v>
      </c>
      <c r="J40" s="73">
        <f t="shared" si="18"/>
        <v>0</v>
      </c>
      <c r="K40" s="73">
        <f>SUM(K37:K39)</f>
        <v>44309.99</v>
      </c>
      <c r="L40" s="73">
        <f t="shared" si="18"/>
        <v>0</v>
      </c>
      <c r="M40" s="73">
        <f t="shared" si="18"/>
        <v>0</v>
      </c>
      <c r="N40" s="73">
        <f t="shared" si="18"/>
        <v>0</v>
      </c>
      <c r="O40" s="73">
        <f t="shared" si="18"/>
        <v>4300</v>
      </c>
      <c r="P40" s="73">
        <f t="shared" si="18"/>
        <v>0</v>
      </c>
      <c r="Q40" s="73">
        <f t="shared" si="18"/>
        <v>0</v>
      </c>
      <c r="R40" s="73">
        <f t="shared" si="13"/>
        <v>66609.989999999991</v>
      </c>
      <c r="S40" s="255">
        <f t="shared" si="17"/>
        <v>26390.010000000009</v>
      </c>
    </row>
    <row r="41" spans="1:21" ht="15.75" thickBot="1" x14ac:dyDescent="0.3">
      <c r="A41" s="80">
        <v>423000</v>
      </c>
      <c r="B41" s="81" t="s">
        <v>37</v>
      </c>
      <c r="C41" s="59"/>
      <c r="D41" s="60"/>
      <c r="E41" s="61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73">
        <f t="shared" si="13"/>
        <v>0</v>
      </c>
      <c r="S41" s="255">
        <f t="shared" si="17"/>
        <v>0</v>
      </c>
    </row>
    <row r="42" spans="1:21" ht="15.75" thickBot="1" x14ac:dyDescent="0.3">
      <c r="A42" s="20">
        <v>423211</v>
      </c>
      <c r="B42" s="115" t="s">
        <v>38</v>
      </c>
      <c r="C42" s="22">
        <v>92000</v>
      </c>
      <c r="D42" s="41">
        <v>25000</v>
      </c>
      <c r="E42" s="24">
        <f t="shared" ref="E42:E48" si="19">SUM(C42:D42)</f>
        <v>117000</v>
      </c>
      <c r="F42" s="14"/>
      <c r="G42" s="14"/>
      <c r="H42" s="14">
        <v>92000</v>
      </c>
      <c r="I42" s="14"/>
      <c r="J42" s="14"/>
      <c r="K42" s="14"/>
      <c r="L42" s="14"/>
      <c r="M42" s="14"/>
      <c r="N42" s="14"/>
      <c r="O42" s="14"/>
      <c r="P42" s="14"/>
      <c r="Q42" s="14"/>
      <c r="R42" s="73">
        <f t="shared" si="13"/>
        <v>92000</v>
      </c>
      <c r="S42" s="255">
        <f t="shared" si="17"/>
        <v>0</v>
      </c>
    </row>
    <row r="43" spans="1:21" ht="15.75" thickBot="1" x14ac:dyDescent="0.3">
      <c r="A43" s="69">
        <v>423221</v>
      </c>
      <c r="B43" s="116" t="s">
        <v>39</v>
      </c>
      <c r="C43" s="40">
        <v>50000</v>
      </c>
      <c r="D43" s="111">
        <v>10000</v>
      </c>
      <c r="E43" s="112">
        <f t="shared" si="19"/>
        <v>60000</v>
      </c>
      <c r="F43" s="14"/>
      <c r="G43" s="14"/>
      <c r="H43" s="14">
        <v>5000</v>
      </c>
      <c r="I43" s="14"/>
      <c r="J43" s="14">
        <v>5000</v>
      </c>
      <c r="K43" s="14"/>
      <c r="L43" s="14">
        <v>15000</v>
      </c>
      <c r="M43" s="14"/>
      <c r="N43" s="14">
        <v>5000</v>
      </c>
      <c r="O43" s="14">
        <v>10000</v>
      </c>
      <c r="P43" s="14"/>
      <c r="Q43" s="14"/>
      <c r="R43" s="73">
        <f t="shared" si="13"/>
        <v>40000</v>
      </c>
      <c r="S43" s="255">
        <f t="shared" si="17"/>
        <v>10000</v>
      </c>
    </row>
    <row r="44" spans="1:21" ht="15.75" thickBot="1" x14ac:dyDescent="0.3">
      <c r="A44" s="117">
        <v>423321</v>
      </c>
      <c r="B44" s="116" t="s">
        <v>40</v>
      </c>
      <c r="C44" s="110">
        <v>60000</v>
      </c>
      <c r="D44" s="111">
        <v>10000</v>
      </c>
      <c r="E44" s="42">
        <f>SUM(C44:D44)</f>
        <v>70000</v>
      </c>
      <c r="F44" s="14"/>
      <c r="G44" s="14">
        <v>9810</v>
      </c>
      <c r="H44" s="14">
        <v>12000</v>
      </c>
      <c r="I44" s="14"/>
      <c r="J44" s="14">
        <v>9840</v>
      </c>
      <c r="K44" s="14"/>
      <c r="L44" s="14"/>
      <c r="M44" s="14"/>
      <c r="N44" s="14"/>
      <c r="O44" s="14"/>
      <c r="P44" s="14">
        <v>12200</v>
      </c>
      <c r="Q44" s="14"/>
      <c r="R44" s="73">
        <f t="shared" si="13"/>
        <v>43850</v>
      </c>
      <c r="S44" s="255">
        <f t="shared" si="17"/>
        <v>16150</v>
      </c>
    </row>
    <row r="45" spans="1:21" ht="15.75" thickBot="1" x14ac:dyDescent="0.3">
      <c r="A45" s="89">
        <v>423591</v>
      </c>
      <c r="B45" s="118" t="s">
        <v>41</v>
      </c>
      <c r="C45" s="91">
        <v>170000</v>
      </c>
      <c r="D45" s="119">
        <v>0</v>
      </c>
      <c r="E45" s="120">
        <f t="shared" si="19"/>
        <v>170000</v>
      </c>
      <c r="F45" s="14"/>
      <c r="G45" s="14">
        <v>20156.400000000001</v>
      </c>
      <c r="H45" s="14"/>
      <c r="I45" s="14"/>
      <c r="J45" s="14"/>
      <c r="K45" s="14">
        <v>47031.6</v>
      </c>
      <c r="L45" s="14"/>
      <c r="M45" s="14"/>
      <c r="N45" s="14"/>
      <c r="O45" s="14">
        <v>23515.8</v>
      </c>
      <c r="P45" s="14"/>
      <c r="Q45" s="14"/>
      <c r="R45" s="73">
        <f t="shared" si="13"/>
        <v>90703.8</v>
      </c>
      <c r="S45" s="255">
        <f t="shared" si="17"/>
        <v>79296.2</v>
      </c>
    </row>
    <row r="46" spans="1:21" ht="15.75" thickBot="1" x14ac:dyDescent="0.3">
      <c r="A46" s="89">
        <v>423599</v>
      </c>
      <c r="B46" s="90" t="s">
        <v>42</v>
      </c>
      <c r="C46" s="40">
        <v>855000</v>
      </c>
      <c r="D46" s="111">
        <v>10000</v>
      </c>
      <c r="E46" s="121">
        <f t="shared" si="19"/>
        <v>865000</v>
      </c>
      <c r="F46" s="14">
        <v>30000</v>
      </c>
      <c r="G46" s="14">
        <v>74561.3</v>
      </c>
      <c r="H46" s="14">
        <v>92561.3</v>
      </c>
      <c r="I46" s="14">
        <v>151140.5</v>
      </c>
      <c r="J46" s="14">
        <v>244476.4</v>
      </c>
      <c r="K46" s="14">
        <v>212476.4</v>
      </c>
      <c r="L46" s="14">
        <v>49590</v>
      </c>
      <c r="M46" s="14"/>
      <c r="N46" s="14"/>
      <c r="O46" s="14"/>
      <c r="P46" s="14"/>
      <c r="Q46" s="14"/>
      <c r="R46" s="73">
        <f t="shared" si="13"/>
        <v>854805.9</v>
      </c>
      <c r="S46" s="255">
        <f t="shared" si="17"/>
        <v>194.09999999997672</v>
      </c>
    </row>
    <row r="47" spans="1:21" ht="15.75" thickBot="1" x14ac:dyDescent="0.3">
      <c r="A47" s="89">
        <v>423621</v>
      </c>
      <c r="B47" s="90" t="s">
        <v>43</v>
      </c>
      <c r="C47" s="122">
        <v>50000</v>
      </c>
      <c r="D47" s="111">
        <v>30000</v>
      </c>
      <c r="E47" s="123">
        <f t="shared" si="19"/>
        <v>80000</v>
      </c>
      <c r="F47" s="14">
        <v>37870</v>
      </c>
      <c r="G47" s="14"/>
      <c r="H47" s="14"/>
      <c r="I47" s="14"/>
      <c r="J47" s="14"/>
      <c r="K47" s="14">
        <v>12130</v>
      </c>
      <c r="L47" s="14"/>
      <c r="M47" s="14"/>
      <c r="N47" s="14"/>
      <c r="O47" s="14"/>
      <c r="P47" s="14"/>
      <c r="Q47" s="14"/>
      <c r="R47" s="73">
        <f t="shared" si="13"/>
        <v>50000</v>
      </c>
      <c r="S47" s="255">
        <f t="shared" si="17"/>
        <v>0</v>
      </c>
    </row>
    <row r="48" spans="1:21" ht="15.75" thickBot="1" x14ac:dyDescent="0.3">
      <c r="A48" s="2">
        <v>423711</v>
      </c>
      <c r="B48" s="116" t="s">
        <v>44</v>
      </c>
      <c r="C48" s="124">
        <v>90000</v>
      </c>
      <c r="D48" s="111">
        <v>30000</v>
      </c>
      <c r="E48" s="112">
        <f t="shared" si="19"/>
        <v>120000</v>
      </c>
      <c r="F48" s="14"/>
      <c r="G48" s="14">
        <v>7757.39</v>
      </c>
      <c r="H48" s="14">
        <v>11860</v>
      </c>
      <c r="I48" s="14"/>
      <c r="J48" s="14"/>
      <c r="K48" s="14"/>
      <c r="L48" s="14">
        <v>23285</v>
      </c>
      <c r="M48" s="14"/>
      <c r="N48" s="14">
        <v>25348.35</v>
      </c>
      <c r="O48" s="14">
        <v>9355.68</v>
      </c>
      <c r="P48" s="14"/>
      <c r="Q48" s="14"/>
      <c r="R48" s="73">
        <f t="shared" si="13"/>
        <v>77606.419999999984</v>
      </c>
      <c r="S48" s="255">
        <f t="shared" si="17"/>
        <v>12393.580000000016</v>
      </c>
    </row>
    <row r="49" spans="1:33" ht="15.75" thickBot="1" x14ac:dyDescent="0.3">
      <c r="A49" s="2">
        <v>423911</v>
      </c>
      <c r="B49" s="125" t="s">
        <v>45</v>
      </c>
      <c r="C49" s="126"/>
      <c r="D49" s="127">
        <v>1200000</v>
      </c>
      <c r="E49" s="42">
        <v>1200000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73">
        <f t="shared" si="13"/>
        <v>0</v>
      </c>
      <c r="S49" s="255">
        <f t="shared" si="17"/>
        <v>0</v>
      </c>
    </row>
    <row r="50" spans="1:33" ht="15.75" thickBot="1" x14ac:dyDescent="0.3">
      <c r="A50" s="25"/>
      <c r="B50" s="128" t="s">
        <v>206</v>
      </c>
      <c r="C50" s="45">
        <f>SUM(C42:C48)</f>
        <v>1367000</v>
      </c>
      <c r="D50" s="67">
        <f t="shared" ref="D50:G50" si="20">SUM(D42:D49)</f>
        <v>1315000</v>
      </c>
      <c r="E50" s="73">
        <f t="shared" si="20"/>
        <v>2682000</v>
      </c>
      <c r="F50" s="73">
        <f t="shared" si="20"/>
        <v>67870</v>
      </c>
      <c r="G50" s="73">
        <f t="shared" si="20"/>
        <v>112285.09000000001</v>
      </c>
      <c r="H50" s="73">
        <f>SUM(H42:H49)</f>
        <v>213421.3</v>
      </c>
      <c r="I50" s="73">
        <f t="shared" ref="I50:Q50" si="21">SUM(I42:I49)</f>
        <v>151140.5</v>
      </c>
      <c r="J50" s="73">
        <f t="shared" si="21"/>
        <v>259316.4</v>
      </c>
      <c r="K50" s="73">
        <f t="shared" si="21"/>
        <v>271638</v>
      </c>
      <c r="L50" s="73">
        <f t="shared" si="21"/>
        <v>87875</v>
      </c>
      <c r="M50" s="73">
        <f t="shared" si="21"/>
        <v>0</v>
      </c>
      <c r="N50" s="73">
        <f t="shared" si="21"/>
        <v>30348.35</v>
      </c>
      <c r="O50" s="73">
        <f t="shared" si="21"/>
        <v>42871.48</v>
      </c>
      <c r="P50" s="73">
        <f t="shared" si="21"/>
        <v>12200</v>
      </c>
      <c r="Q50" s="73">
        <f t="shared" si="21"/>
        <v>0</v>
      </c>
      <c r="R50" s="73">
        <f t="shared" si="13"/>
        <v>1248966.1200000001</v>
      </c>
      <c r="S50" s="255">
        <f>SUM(C50-R50)</f>
        <v>118033.87999999989</v>
      </c>
    </row>
    <row r="51" spans="1:33" ht="15.75" thickBot="1" x14ac:dyDescent="0.3">
      <c r="A51" s="129">
        <v>425000</v>
      </c>
      <c r="B51" s="130" t="s">
        <v>46</v>
      </c>
      <c r="C51" s="131"/>
      <c r="D51" s="131"/>
      <c r="E51" s="61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73">
        <f t="shared" si="13"/>
        <v>0</v>
      </c>
      <c r="S51" s="255">
        <f t="shared" ref="S51:S68" si="22">SUM(C51-R51)</f>
        <v>0</v>
      </c>
    </row>
    <row r="52" spans="1:33" ht="15.75" thickBot="1" x14ac:dyDescent="0.3">
      <c r="A52" s="132">
        <v>425191</v>
      </c>
      <c r="B52" s="133" t="s">
        <v>47</v>
      </c>
      <c r="C52" s="40">
        <v>950000</v>
      </c>
      <c r="D52" s="134">
        <v>40000</v>
      </c>
      <c r="E52" s="135">
        <f>C52+D52</f>
        <v>990000</v>
      </c>
      <c r="F52" s="14">
        <v>51400</v>
      </c>
      <c r="G52" s="14">
        <v>57449.55</v>
      </c>
      <c r="H52" s="14">
        <v>113864.05</v>
      </c>
      <c r="I52" s="14">
        <v>155133.18</v>
      </c>
      <c r="J52" s="14">
        <v>3500</v>
      </c>
      <c r="K52" s="14">
        <v>136881.31</v>
      </c>
      <c r="L52" s="14">
        <v>306971.03999999998</v>
      </c>
      <c r="M52" s="14">
        <v>84313.02</v>
      </c>
      <c r="N52" s="14">
        <v>39034.39</v>
      </c>
      <c r="O52" s="14">
        <v>1119.9000000000001</v>
      </c>
      <c r="P52" s="14"/>
      <c r="Q52" s="14"/>
      <c r="R52" s="73">
        <f t="shared" si="13"/>
        <v>949666.44000000006</v>
      </c>
      <c r="S52" s="255">
        <f t="shared" si="22"/>
        <v>333.55999999993946</v>
      </c>
    </row>
    <row r="53" spans="1:33" ht="15.75" thickBot="1" x14ac:dyDescent="0.3">
      <c r="A53" s="136">
        <v>425211</v>
      </c>
      <c r="B53" s="137" t="s">
        <v>48</v>
      </c>
      <c r="C53" s="138">
        <v>100000</v>
      </c>
      <c r="D53" s="139">
        <v>20000</v>
      </c>
      <c r="E53" s="42">
        <v>120000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73">
        <f t="shared" si="13"/>
        <v>0</v>
      </c>
      <c r="S53" s="255">
        <f t="shared" si="22"/>
        <v>100000</v>
      </c>
    </row>
    <row r="54" spans="1:33" ht="15.75" thickBot="1" x14ac:dyDescent="0.3">
      <c r="A54" s="25"/>
      <c r="B54" s="26" t="s">
        <v>207</v>
      </c>
      <c r="C54" s="45">
        <f t="shared" ref="C54:G54" si="23">C52+C53</f>
        <v>1050000</v>
      </c>
      <c r="D54" s="67">
        <f t="shared" si="23"/>
        <v>60000</v>
      </c>
      <c r="E54" s="73">
        <f t="shared" si="23"/>
        <v>1110000</v>
      </c>
      <c r="F54" s="73">
        <f t="shared" si="23"/>
        <v>51400</v>
      </c>
      <c r="G54" s="73">
        <f t="shared" si="23"/>
        <v>57449.55</v>
      </c>
      <c r="H54" s="73">
        <f>H52+H53</f>
        <v>113864.05</v>
      </c>
      <c r="I54" s="73">
        <f t="shared" ref="I54:Q54" si="24">I52+I53</f>
        <v>155133.18</v>
      </c>
      <c r="J54" s="73">
        <f t="shared" si="24"/>
        <v>3500</v>
      </c>
      <c r="K54" s="73">
        <f t="shared" si="24"/>
        <v>136881.31</v>
      </c>
      <c r="L54" s="73">
        <f t="shared" si="24"/>
        <v>306971.03999999998</v>
      </c>
      <c r="M54" s="73">
        <f t="shared" si="24"/>
        <v>84313.02</v>
      </c>
      <c r="N54" s="73">
        <f t="shared" si="24"/>
        <v>39034.39</v>
      </c>
      <c r="O54" s="73">
        <f t="shared" si="24"/>
        <v>1119.9000000000001</v>
      </c>
      <c r="P54" s="73">
        <f t="shared" si="24"/>
        <v>0</v>
      </c>
      <c r="Q54" s="73">
        <f t="shared" si="24"/>
        <v>0</v>
      </c>
      <c r="R54" s="73">
        <f t="shared" si="13"/>
        <v>949666.44000000006</v>
      </c>
      <c r="S54" s="255">
        <f t="shared" si="22"/>
        <v>100333.55999999994</v>
      </c>
    </row>
    <row r="55" spans="1:33" ht="15.75" thickBot="1" x14ac:dyDescent="0.3">
      <c r="A55" s="129">
        <v>426000</v>
      </c>
      <c r="B55" s="140" t="s">
        <v>49</v>
      </c>
      <c r="C55" s="141"/>
      <c r="D55" s="142"/>
      <c r="E55" s="61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73"/>
      <c r="S55" s="255"/>
    </row>
    <row r="56" spans="1:33" ht="15.75" thickBot="1" x14ac:dyDescent="0.3">
      <c r="A56" s="20">
        <v>426111</v>
      </c>
      <c r="B56" s="108" t="s">
        <v>50</v>
      </c>
      <c r="C56" s="22">
        <v>80000</v>
      </c>
      <c r="D56" s="109">
        <v>5000</v>
      </c>
      <c r="E56" s="24">
        <f t="shared" ref="E56:E62" si="25">C56+D56</f>
        <v>85000</v>
      </c>
      <c r="F56" s="14"/>
      <c r="G56" s="14">
        <v>500</v>
      </c>
      <c r="H56" s="14">
        <v>26459</v>
      </c>
      <c r="I56" s="14">
        <v>19915</v>
      </c>
      <c r="J56" s="14"/>
      <c r="K56" s="14">
        <v>16170.01</v>
      </c>
      <c r="L56" s="14">
        <v>8150</v>
      </c>
      <c r="M56" s="14"/>
      <c r="N56" s="14"/>
      <c r="O56" s="14">
        <v>850</v>
      </c>
      <c r="P56" s="14"/>
      <c r="Q56" s="14"/>
      <c r="R56" s="73">
        <f t="shared" si="13"/>
        <v>72044.010000000009</v>
      </c>
      <c r="S56" s="255">
        <f t="shared" si="22"/>
        <v>7955.9899999999907</v>
      </c>
    </row>
    <row r="57" spans="1:33" ht="15.75" thickBot="1" x14ac:dyDescent="0.3">
      <c r="A57" s="2">
        <v>426311</v>
      </c>
      <c r="B57" s="143" t="s">
        <v>51</v>
      </c>
      <c r="C57" s="40">
        <v>60000</v>
      </c>
      <c r="D57" s="111"/>
      <c r="E57" s="24">
        <f t="shared" si="25"/>
        <v>60000</v>
      </c>
      <c r="F57" s="14"/>
      <c r="G57" s="14">
        <v>40000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73">
        <f t="shared" si="13"/>
        <v>40000</v>
      </c>
      <c r="S57" s="255">
        <f t="shared" si="22"/>
        <v>20000</v>
      </c>
      <c r="AG57" t="e">
        <f>AG12+AG15+AG19+AG22+AG25+AG28+AG31+AE62AG34+AG37+AG40+AG44+AG47+AG50+AG53</f>
        <v>#NAME?</v>
      </c>
    </row>
    <row r="58" spans="1:33" ht="15.75" thickBot="1" x14ac:dyDescent="0.3">
      <c r="A58" s="69">
        <v>426411</v>
      </c>
      <c r="B58" s="116" t="s">
        <v>52</v>
      </c>
      <c r="C58" s="110">
        <v>190000</v>
      </c>
      <c r="D58" s="111">
        <v>60000</v>
      </c>
      <c r="E58" s="112">
        <f t="shared" si="25"/>
        <v>250000</v>
      </c>
      <c r="F58" s="14">
        <v>5827.57</v>
      </c>
      <c r="G58" s="14">
        <v>4999.13</v>
      </c>
      <c r="H58" s="14">
        <v>32130.04</v>
      </c>
      <c r="I58" s="14">
        <v>25214.25</v>
      </c>
      <c r="J58" s="14">
        <v>12335.46</v>
      </c>
      <c r="K58" s="14">
        <v>35558.6</v>
      </c>
      <c r="L58" s="14">
        <v>13209.39</v>
      </c>
      <c r="M58" s="14">
        <v>22994.5</v>
      </c>
      <c r="N58" s="14"/>
      <c r="O58" s="14">
        <v>36380.75</v>
      </c>
      <c r="P58" s="14"/>
      <c r="Q58" s="14"/>
      <c r="R58" s="73">
        <f t="shared" si="13"/>
        <v>188649.69</v>
      </c>
      <c r="S58" s="255">
        <f t="shared" si="22"/>
        <v>1350.3099999999977</v>
      </c>
    </row>
    <row r="59" spans="1:33" ht="15.75" thickBot="1" x14ac:dyDescent="0.3">
      <c r="A59" s="69">
        <v>426631</v>
      </c>
      <c r="B59" s="21" t="s">
        <v>53</v>
      </c>
      <c r="C59" s="22">
        <v>400000</v>
      </c>
      <c r="D59" s="23"/>
      <c r="E59" s="112">
        <f t="shared" si="25"/>
        <v>400000</v>
      </c>
      <c r="F59" s="14"/>
      <c r="G59" s="14"/>
      <c r="H59" s="193">
        <v>3898.99</v>
      </c>
      <c r="I59" s="193">
        <v>139520</v>
      </c>
      <c r="J59" s="193"/>
      <c r="K59" s="193"/>
      <c r="L59" s="193"/>
      <c r="M59" s="193"/>
      <c r="N59" s="193"/>
      <c r="O59" s="193"/>
      <c r="P59" s="193"/>
      <c r="Q59" s="193"/>
      <c r="R59" s="73">
        <f t="shared" si="13"/>
        <v>143418.99</v>
      </c>
      <c r="S59" s="255">
        <f t="shared" si="22"/>
        <v>256581.01</v>
      </c>
    </row>
    <row r="60" spans="1:33" ht="15.75" thickBot="1" x14ac:dyDescent="0.3">
      <c r="A60" s="2">
        <v>426811</v>
      </c>
      <c r="B60" s="21" t="s">
        <v>225</v>
      </c>
      <c r="C60" s="22">
        <v>160000</v>
      </c>
      <c r="D60" s="23">
        <v>490000</v>
      </c>
      <c r="E60" s="112">
        <f t="shared" si="25"/>
        <v>650000</v>
      </c>
      <c r="F60" s="14"/>
      <c r="G60" s="14"/>
      <c r="H60" s="14">
        <v>33099.480000000003</v>
      </c>
      <c r="I60" s="14">
        <v>4947.55</v>
      </c>
      <c r="J60" s="14"/>
      <c r="K60" s="14">
        <v>9554.51</v>
      </c>
      <c r="L60" s="14">
        <v>9434.25</v>
      </c>
      <c r="M60" s="14">
        <v>3510</v>
      </c>
      <c r="N60" s="14"/>
      <c r="O60" s="14">
        <v>11518.39</v>
      </c>
      <c r="P60" s="14"/>
      <c r="Q60" s="14"/>
      <c r="R60" s="73">
        <f t="shared" si="13"/>
        <v>72064.180000000008</v>
      </c>
      <c r="S60" s="255">
        <f t="shared" si="22"/>
        <v>87935.819999999992</v>
      </c>
    </row>
    <row r="61" spans="1:33" ht="15.75" thickBot="1" x14ac:dyDescent="0.3">
      <c r="A61" s="20">
        <v>426822</v>
      </c>
      <c r="B61" s="21" t="s">
        <v>102</v>
      </c>
      <c r="C61" s="110"/>
      <c r="D61" s="111">
        <v>2000000</v>
      </c>
      <c r="E61" s="24">
        <v>2000000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73">
        <f t="shared" si="13"/>
        <v>0</v>
      </c>
      <c r="S61" s="255">
        <f t="shared" si="22"/>
        <v>0</v>
      </c>
    </row>
    <row r="62" spans="1:33" ht="15.75" thickBot="1" x14ac:dyDescent="0.3">
      <c r="A62" s="78">
        <v>426919</v>
      </c>
      <c r="B62" s="144" t="s">
        <v>54</v>
      </c>
      <c r="C62" s="40">
        <v>50000</v>
      </c>
      <c r="D62" s="127">
        <v>20000</v>
      </c>
      <c r="E62" s="145">
        <f t="shared" si="25"/>
        <v>70000</v>
      </c>
      <c r="F62" s="14">
        <v>2671.58</v>
      </c>
      <c r="G62" s="14"/>
      <c r="H62" s="14">
        <v>2500</v>
      </c>
      <c r="I62" s="14"/>
      <c r="J62" s="14">
        <v>2940</v>
      </c>
      <c r="K62" s="14"/>
      <c r="L62" s="14">
        <v>6762.66</v>
      </c>
      <c r="M62" s="14">
        <v>3998</v>
      </c>
      <c r="N62" s="14"/>
      <c r="O62" s="14">
        <v>1220.06</v>
      </c>
      <c r="P62" s="14"/>
      <c r="Q62" s="14"/>
      <c r="R62" s="73">
        <f t="shared" si="13"/>
        <v>20092.3</v>
      </c>
      <c r="S62" s="255">
        <f t="shared" si="22"/>
        <v>29907.7</v>
      </c>
    </row>
    <row r="63" spans="1:33" ht="15.75" thickBot="1" x14ac:dyDescent="0.3">
      <c r="A63" s="25"/>
      <c r="B63" s="26" t="s">
        <v>208</v>
      </c>
      <c r="C63" s="45">
        <f>SUM(C56:C62)</f>
        <v>940000</v>
      </c>
      <c r="D63" s="67">
        <f>SUM(D56:D62)</f>
        <v>2575000</v>
      </c>
      <c r="E63" s="146">
        <f t="shared" ref="E63:G63" si="26">SUM(E56:E62)</f>
        <v>3515000</v>
      </c>
      <c r="F63" s="146">
        <f t="shared" si="26"/>
        <v>8499.15</v>
      </c>
      <c r="G63" s="146">
        <f t="shared" si="26"/>
        <v>45499.13</v>
      </c>
      <c r="H63" s="146">
        <f>SUM(H56:H62)</f>
        <v>98087.510000000009</v>
      </c>
      <c r="I63" s="146">
        <f t="shared" ref="I63:Q63" si="27">SUM(I56:I62)</f>
        <v>189596.79999999999</v>
      </c>
      <c r="J63" s="146">
        <f t="shared" si="27"/>
        <v>15275.46</v>
      </c>
      <c r="K63" s="146">
        <f t="shared" si="27"/>
        <v>61283.12</v>
      </c>
      <c r="L63" s="146">
        <f t="shared" si="27"/>
        <v>37556.300000000003</v>
      </c>
      <c r="M63" s="146">
        <f t="shared" si="27"/>
        <v>30502.5</v>
      </c>
      <c r="N63" s="146">
        <f t="shared" si="27"/>
        <v>0</v>
      </c>
      <c r="O63" s="146">
        <f t="shared" si="27"/>
        <v>49969.2</v>
      </c>
      <c r="P63" s="146">
        <f t="shared" si="27"/>
        <v>0</v>
      </c>
      <c r="Q63" s="146">
        <f t="shared" si="27"/>
        <v>0</v>
      </c>
      <c r="R63" s="73">
        <f t="shared" si="13"/>
        <v>536269.16999999993</v>
      </c>
      <c r="S63" s="255">
        <f t="shared" si="22"/>
        <v>403730.83000000007</v>
      </c>
    </row>
    <row r="64" spans="1:33" ht="15.75" thickBot="1" x14ac:dyDescent="0.3">
      <c r="A64" s="69">
        <v>482131</v>
      </c>
      <c r="B64" s="116" t="s">
        <v>55</v>
      </c>
      <c r="C64" s="76">
        <v>50000</v>
      </c>
      <c r="D64" s="147"/>
      <c r="E64" s="148">
        <f>C64+D64</f>
        <v>50000</v>
      </c>
      <c r="F64" s="149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73">
        <f t="shared" si="13"/>
        <v>0</v>
      </c>
      <c r="S64" s="255">
        <f t="shared" si="22"/>
        <v>50000</v>
      </c>
    </row>
    <row r="65" spans="1:19" ht="15.75" thickBot="1" x14ac:dyDescent="0.3">
      <c r="A65" s="2">
        <v>482211</v>
      </c>
      <c r="B65" s="150" t="s">
        <v>56</v>
      </c>
      <c r="C65" s="59">
        <v>5000</v>
      </c>
      <c r="D65" s="41"/>
      <c r="E65" s="151">
        <f>C65+D65</f>
        <v>5000</v>
      </c>
      <c r="F65" s="149"/>
      <c r="G65" s="14"/>
      <c r="H65" s="14">
        <v>5000</v>
      </c>
      <c r="I65" s="14"/>
      <c r="J65" s="14"/>
      <c r="K65" s="14"/>
      <c r="L65" s="14"/>
      <c r="M65" s="14"/>
      <c r="N65" s="14"/>
      <c r="O65" s="14"/>
      <c r="P65" s="14"/>
      <c r="Q65" s="14"/>
      <c r="R65" s="73">
        <f t="shared" si="13"/>
        <v>5000</v>
      </c>
      <c r="S65" s="255">
        <f t="shared" si="22"/>
        <v>0</v>
      </c>
    </row>
    <row r="66" spans="1:19" ht="15.75" thickBot="1" x14ac:dyDescent="0.3">
      <c r="A66" s="25"/>
      <c r="B66" s="26" t="s">
        <v>209</v>
      </c>
      <c r="C66" s="45">
        <f t="shared" ref="C66:E66" si="28">SUM(C64:C65)</f>
        <v>55000</v>
      </c>
      <c r="D66" s="46">
        <f t="shared" si="28"/>
        <v>0</v>
      </c>
      <c r="E66" s="152">
        <f t="shared" si="28"/>
        <v>55000</v>
      </c>
      <c r="F66" s="146">
        <f>SUM(F64:F65)</f>
        <v>0</v>
      </c>
      <c r="G66" s="146">
        <f t="shared" ref="G66" si="29">SUM(G64:G65)</f>
        <v>0</v>
      </c>
      <c r="H66" s="146">
        <f>SUM(H64:H65)</f>
        <v>5000</v>
      </c>
      <c r="I66" s="146">
        <f t="shared" ref="I66:P66" si="30">SUM(I64:I65)</f>
        <v>0</v>
      </c>
      <c r="J66" s="146">
        <f t="shared" si="30"/>
        <v>0</v>
      </c>
      <c r="K66" s="146">
        <f t="shared" si="30"/>
        <v>0</v>
      </c>
      <c r="L66" s="146">
        <f t="shared" si="30"/>
        <v>0</v>
      </c>
      <c r="M66" s="146">
        <f t="shared" si="30"/>
        <v>0</v>
      </c>
      <c r="N66" s="146">
        <f t="shared" si="30"/>
        <v>0</v>
      </c>
      <c r="O66" s="146">
        <f t="shared" si="30"/>
        <v>0</v>
      </c>
      <c r="P66" s="146">
        <f t="shared" si="30"/>
        <v>0</v>
      </c>
      <c r="Q66" s="146">
        <f>SUM(Q64:Q65)</f>
        <v>0</v>
      </c>
      <c r="R66" s="73">
        <f t="shared" si="13"/>
        <v>5000</v>
      </c>
      <c r="S66" s="255">
        <f t="shared" si="22"/>
        <v>50000</v>
      </c>
    </row>
    <row r="67" spans="1:19" ht="16.5" customHeight="1" thickBot="1" x14ac:dyDescent="0.3">
      <c r="A67" s="153" t="s">
        <v>57</v>
      </c>
      <c r="B67" s="154" t="s">
        <v>58</v>
      </c>
      <c r="C67" s="155"/>
      <c r="D67" s="155"/>
      <c r="E67" s="156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73">
        <f t="shared" si="13"/>
        <v>0</v>
      </c>
      <c r="S67" s="255">
        <f t="shared" si="22"/>
        <v>0</v>
      </c>
    </row>
    <row r="68" spans="1:19" ht="15" customHeight="1" thickBot="1" x14ac:dyDescent="0.3">
      <c r="A68" s="157">
        <v>511393</v>
      </c>
      <c r="B68" s="158" t="s">
        <v>59</v>
      </c>
      <c r="C68" s="159">
        <v>500000</v>
      </c>
      <c r="D68" s="160">
        <v>50000</v>
      </c>
      <c r="E68" s="161">
        <f>SUM(C68:D68)</f>
        <v>550000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73">
        <f t="shared" si="13"/>
        <v>0</v>
      </c>
      <c r="S68" s="255">
        <f t="shared" si="22"/>
        <v>500000</v>
      </c>
    </row>
    <row r="69" spans="1:19" ht="15.75" thickBot="1" x14ac:dyDescent="0.3">
      <c r="A69" s="25"/>
      <c r="B69" s="128" t="s">
        <v>210</v>
      </c>
      <c r="C69" s="45">
        <f t="shared" ref="C69:G69" si="31">C68</f>
        <v>500000</v>
      </c>
      <c r="D69" s="67">
        <f t="shared" si="31"/>
        <v>50000</v>
      </c>
      <c r="E69" s="73">
        <f t="shared" si="31"/>
        <v>550000</v>
      </c>
      <c r="F69" s="73">
        <f t="shared" si="31"/>
        <v>0</v>
      </c>
      <c r="G69" s="73">
        <f t="shared" si="31"/>
        <v>0</v>
      </c>
      <c r="H69" s="73">
        <f>H68</f>
        <v>0</v>
      </c>
      <c r="I69" s="73">
        <f t="shared" ref="I69:P69" si="32">I68</f>
        <v>0</v>
      </c>
      <c r="J69" s="73">
        <f t="shared" si="32"/>
        <v>0</v>
      </c>
      <c r="K69" s="73">
        <f t="shared" si="32"/>
        <v>0</v>
      </c>
      <c r="L69" s="73">
        <f t="shared" si="32"/>
        <v>0</v>
      </c>
      <c r="M69" s="73">
        <f t="shared" si="32"/>
        <v>0</v>
      </c>
      <c r="N69" s="73">
        <f t="shared" si="32"/>
        <v>0</v>
      </c>
      <c r="O69" s="73">
        <f t="shared" si="32"/>
        <v>0</v>
      </c>
      <c r="P69" s="73">
        <f t="shared" si="32"/>
        <v>0</v>
      </c>
      <c r="Q69" s="73">
        <f>Q68</f>
        <v>0</v>
      </c>
      <c r="R69" s="73">
        <f t="shared" si="13"/>
        <v>0</v>
      </c>
      <c r="S69" s="255">
        <f>SUM(C69-R69)</f>
        <v>500000</v>
      </c>
    </row>
    <row r="70" spans="1:19" ht="15.75" thickBot="1" x14ac:dyDescent="0.3">
      <c r="A70" s="162">
        <v>512221</v>
      </c>
      <c r="B70" s="137" t="s">
        <v>229</v>
      </c>
      <c r="C70" s="59">
        <v>0</v>
      </c>
      <c r="D70" s="163">
        <v>0</v>
      </c>
      <c r="E70" s="164">
        <v>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73">
        <f t="shared" si="13"/>
        <v>0</v>
      </c>
      <c r="S70" s="255">
        <f t="shared" ref="S70:S73" si="33">SUM(C70-R70)</f>
        <v>0</v>
      </c>
    </row>
    <row r="71" spans="1:19" ht="15.75" thickBot="1" x14ac:dyDescent="0.3">
      <c r="A71" s="2">
        <v>512241</v>
      </c>
      <c r="B71" s="116" t="s">
        <v>230</v>
      </c>
      <c r="C71" s="110">
        <v>130000</v>
      </c>
      <c r="D71" s="111">
        <v>30000</v>
      </c>
      <c r="E71" s="165">
        <f>C71+D71</f>
        <v>160000</v>
      </c>
      <c r="F71" s="14"/>
      <c r="G71" s="14">
        <v>75000</v>
      </c>
      <c r="H71" s="14">
        <v>55000</v>
      </c>
      <c r="I71" s="14"/>
      <c r="J71" s="14"/>
      <c r="K71" s="14"/>
      <c r="L71" s="14"/>
      <c r="M71" s="14"/>
      <c r="N71" s="14"/>
      <c r="O71" s="14"/>
      <c r="P71" s="14"/>
      <c r="Q71" s="14"/>
      <c r="R71" s="73">
        <f t="shared" si="13"/>
        <v>130000</v>
      </c>
      <c r="S71" s="255">
        <f t="shared" si="33"/>
        <v>0</v>
      </c>
    </row>
    <row r="72" spans="1:19" ht="15.75" thickBot="1" x14ac:dyDescent="0.3">
      <c r="A72" s="2">
        <v>512641</v>
      </c>
      <c r="B72" s="10" t="s">
        <v>61</v>
      </c>
      <c r="C72" s="166">
        <v>330000</v>
      </c>
      <c r="D72" s="127"/>
      <c r="E72" s="167">
        <f>C72+D72</f>
        <v>330000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73">
        <f t="shared" si="13"/>
        <v>0</v>
      </c>
      <c r="S72" s="255">
        <f t="shared" si="33"/>
        <v>330000</v>
      </c>
    </row>
    <row r="73" spans="1:19" ht="15.75" thickBot="1" x14ac:dyDescent="0.3">
      <c r="A73" s="25"/>
      <c r="B73" s="26" t="s">
        <v>211</v>
      </c>
      <c r="C73" s="45">
        <f>SUM(C70:C72)</f>
        <v>460000</v>
      </c>
      <c r="D73" s="67">
        <f>SUM(D70:D71)</f>
        <v>30000</v>
      </c>
      <c r="E73" s="68">
        <f>SUM(E70:E72)</f>
        <v>490000</v>
      </c>
      <c r="F73" s="68">
        <f>SUM(F70:F72)</f>
        <v>0</v>
      </c>
      <c r="G73" s="68">
        <f>SUM(G70:G72)</f>
        <v>75000</v>
      </c>
      <c r="H73" s="68">
        <f>SUM(H70:H72)</f>
        <v>55000</v>
      </c>
      <c r="I73" s="68">
        <f t="shared" ref="I73:P73" si="34">SUM(I70:I72)</f>
        <v>0</v>
      </c>
      <c r="J73" s="68">
        <f t="shared" si="34"/>
        <v>0</v>
      </c>
      <c r="K73" s="68">
        <f t="shared" si="34"/>
        <v>0</v>
      </c>
      <c r="L73" s="68">
        <f t="shared" si="34"/>
        <v>0</v>
      </c>
      <c r="M73" s="68">
        <f t="shared" si="34"/>
        <v>0</v>
      </c>
      <c r="N73" s="68">
        <f t="shared" si="34"/>
        <v>0</v>
      </c>
      <c r="O73" s="68">
        <f t="shared" si="34"/>
        <v>0</v>
      </c>
      <c r="P73" s="68">
        <f t="shared" si="34"/>
        <v>0</v>
      </c>
      <c r="Q73" s="68">
        <f>SUM(Q70:Q72)</f>
        <v>0</v>
      </c>
      <c r="R73" s="73">
        <f t="shared" si="13"/>
        <v>130000</v>
      </c>
      <c r="S73" s="255">
        <f t="shared" si="33"/>
        <v>330000</v>
      </c>
    </row>
    <row r="74" spans="1:19" x14ac:dyDescent="0.25">
      <c r="A74" s="89"/>
      <c r="B74" s="168" t="s">
        <v>62</v>
      </c>
      <c r="C74" s="169">
        <f>C6+C11+C14+C18+C21++C24+C35+C40+C50+C54+C63+C66+C69+C73</f>
        <v>28180000</v>
      </c>
      <c r="D74" s="169">
        <f t="shared" ref="D74:S74" si="35">D6+D11+D14+D18+D21+D24+D35+D40+D50+D54+D63+D66+D69+D73</f>
        <v>5532000</v>
      </c>
      <c r="E74" s="170">
        <f t="shared" si="35"/>
        <v>33712000</v>
      </c>
      <c r="F74" s="170">
        <f t="shared" si="35"/>
        <v>1407092.76</v>
      </c>
      <c r="G74" s="170">
        <f t="shared" si="35"/>
        <v>1944056.75</v>
      </c>
      <c r="H74" s="170">
        <f t="shared" si="35"/>
        <v>3313480.4499999993</v>
      </c>
      <c r="I74" s="170">
        <f t="shared" si="35"/>
        <v>2470023.48</v>
      </c>
      <c r="J74" s="170">
        <f t="shared" si="35"/>
        <v>2070040.27</v>
      </c>
      <c r="K74" s="170">
        <f t="shared" si="35"/>
        <v>1798775.12</v>
      </c>
      <c r="L74" s="170">
        <f t="shared" si="35"/>
        <v>2896116.2699999996</v>
      </c>
      <c r="M74" s="170">
        <f t="shared" si="35"/>
        <v>995183.12</v>
      </c>
      <c r="N74" s="170">
        <f t="shared" si="35"/>
        <v>2662616.9400000004</v>
      </c>
      <c r="O74" s="170">
        <f t="shared" si="35"/>
        <v>1676924.7699999998</v>
      </c>
      <c r="P74" s="170">
        <f t="shared" si="35"/>
        <v>13838.2</v>
      </c>
      <c r="Q74" s="170">
        <f t="shared" si="35"/>
        <v>0</v>
      </c>
      <c r="R74" s="366">
        <f t="shared" si="35"/>
        <v>21248148.130000003</v>
      </c>
      <c r="S74" s="367">
        <f t="shared" si="35"/>
        <v>6931851.8699999992</v>
      </c>
    </row>
    <row r="75" spans="1:19" x14ac:dyDescent="0.25">
      <c r="A75" s="171" t="s">
        <v>9</v>
      </c>
      <c r="B75" s="382" t="s">
        <v>178</v>
      </c>
      <c r="C75" s="383"/>
      <c r="D75" s="383"/>
      <c r="E75" s="384"/>
      <c r="F75" s="390" t="s">
        <v>100</v>
      </c>
      <c r="G75" s="391"/>
      <c r="H75" s="391"/>
    </row>
    <row r="76" spans="1:19" x14ac:dyDescent="0.25">
      <c r="A76" s="20">
        <v>422111</v>
      </c>
      <c r="B76" s="53" t="s">
        <v>63</v>
      </c>
      <c r="C76" s="40">
        <v>30000</v>
      </c>
      <c r="D76" s="41">
        <v>0</v>
      </c>
      <c r="E76" s="42">
        <f>C76+D76</f>
        <v>30000</v>
      </c>
      <c r="F76" s="195">
        <v>2400</v>
      </c>
      <c r="G76" s="195">
        <v>5200</v>
      </c>
      <c r="H76" s="189">
        <v>5200</v>
      </c>
      <c r="I76" s="189"/>
      <c r="J76" s="189"/>
      <c r="K76" s="189">
        <v>5200</v>
      </c>
      <c r="L76" s="189"/>
      <c r="M76" s="189">
        <v>2600</v>
      </c>
      <c r="N76" s="189"/>
      <c r="O76" s="189">
        <v>7800</v>
      </c>
      <c r="P76" s="189"/>
      <c r="Q76" s="189"/>
      <c r="R76" s="249">
        <f>SUM(F76:Q76)</f>
        <v>28400</v>
      </c>
      <c r="S76" s="250">
        <f>C76-R76</f>
        <v>1600</v>
      </c>
    </row>
    <row r="77" spans="1:19" ht="15.75" thickBot="1" x14ac:dyDescent="0.3">
      <c r="A77" s="78">
        <v>422911</v>
      </c>
      <c r="B77" s="177" t="s">
        <v>64</v>
      </c>
      <c r="C77" s="40">
        <v>100000</v>
      </c>
      <c r="D77" s="178"/>
      <c r="E77" s="121">
        <f>C77+D77</f>
        <v>100000</v>
      </c>
      <c r="F77" s="14"/>
      <c r="G77" s="14"/>
      <c r="H77" s="194"/>
      <c r="I77" s="194"/>
      <c r="J77" s="194">
        <v>26862</v>
      </c>
      <c r="K77" s="194">
        <v>29370</v>
      </c>
      <c r="L77" s="194"/>
      <c r="M77" s="194">
        <v>32370</v>
      </c>
      <c r="N77" s="194"/>
      <c r="O77" s="194"/>
      <c r="P77" s="194">
        <v>11398</v>
      </c>
      <c r="Q77" s="194"/>
      <c r="R77" s="249">
        <f>SUM(F77:Q77)</f>
        <v>100000</v>
      </c>
      <c r="S77" s="250">
        <f>C77-R77</f>
        <v>0</v>
      </c>
    </row>
    <row r="78" spans="1:19" ht="15.75" thickBot="1" x14ac:dyDescent="0.3">
      <c r="A78" s="172"/>
      <c r="B78" s="173" t="s">
        <v>212</v>
      </c>
      <c r="C78" s="174">
        <f>C76+C77</f>
        <v>130000</v>
      </c>
      <c r="D78" s="174">
        <f t="shared" ref="D78:E78" si="36">D76+D77</f>
        <v>0</v>
      </c>
      <c r="E78" s="174">
        <f t="shared" si="36"/>
        <v>130000</v>
      </c>
      <c r="F78" s="174">
        <f t="shared" ref="F78" si="37">F76+F77</f>
        <v>2400</v>
      </c>
      <c r="G78" s="174">
        <f t="shared" ref="G78" si="38">G76+G77</f>
        <v>5200</v>
      </c>
      <c r="H78" s="174">
        <f t="shared" ref="H78" si="39">H76+H77</f>
        <v>5200</v>
      </c>
      <c r="I78" s="174">
        <f t="shared" ref="I78" si="40">I76+I77</f>
        <v>0</v>
      </c>
      <c r="J78" s="174">
        <f t="shared" ref="J78" si="41">J76+J77</f>
        <v>26862</v>
      </c>
      <c r="K78" s="174">
        <f t="shared" ref="K78" si="42">K76+K77</f>
        <v>34570</v>
      </c>
      <c r="L78" s="174">
        <f t="shared" ref="L78" si="43">L76+L77</f>
        <v>0</v>
      </c>
      <c r="M78" s="174">
        <f t="shared" ref="M78" si="44">M76+M77</f>
        <v>34970</v>
      </c>
      <c r="N78" s="174">
        <f t="shared" ref="N78" si="45">N76+N77</f>
        <v>0</v>
      </c>
      <c r="O78" s="174">
        <f t="shared" ref="O78" si="46">O76+O77</f>
        <v>7800</v>
      </c>
      <c r="P78" s="174">
        <f t="shared" ref="P78" si="47">P76+P77</f>
        <v>11398</v>
      </c>
      <c r="Q78" s="174">
        <f t="shared" ref="Q78" si="48">Q76+Q77</f>
        <v>0</v>
      </c>
      <c r="R78" s="174">
        <f>SUM(F78:Q78)</f>
        <v>128400</v>
      </c>
      <c r="S78" s="174">
        <f t="shared" ref="S78" si="49">S76+S77</f>
        <v>1600</v>
      </c>
    </row>
    <row r="79" spans="1:19" ht="15.75" thickBot="1" x14ac:dyDescent="0.3">
      <c r="A79" s="20">
        <v>423419</v>
      </c>
      <c r="B79" s="53" t="s">
        <v>65</v>
      </c>
      <c r="C79" s="22">
        <v>50000</v>
      </c>
      <c r="D79" s="23"/>
      <c r="E79" s="24">
        <f t="shared" ref="E79:E84" si="50">C79+D79</f>
        <v>50000</v>
      </c>
      <c r="F79" s="245"/>
      <c r="G79" s="14">
        <v>12800</v>
      </c>
      <c r="H79" s="14"/>
      <c r="I79" s="14"/>
      <c r="J79" s="14"/>
      <c r="K79" s="14">
        <v>37200</v>
      </c>
      <c r="L79" s="14"/>
      <c r="M79" s="14"/>
      <c r="N79" s="14"/>
      <c r="O79" s="14"/>
      <c r="P79" s="14"/>
      <c r="Q79" s="14"/>
      <c r="R79" s="174">
        <f t="shared" ref="R79:R97" si="51">SUM(F79:Q79)</f>
        <v>50000</v>
      </c>
      <c r="S79" s="174">
        <f>C79-R79</f>
        <v>0</v>
      </c>
    </row>
    <row r="80" spans="1:19" ht="15.75" thickBot="1" x14ac:dyDescent="0.3">
      <c r="A80" s="20">
        <v>423421</v>
      </c>
      <c r="B80" s="53" t="s">
        <v>66</v>
      </c>
      <c r="C80" s="22">
        <v>30000</v>
      </c>
      <c r="D80" s="23"/>
      <c r="E80" s="24">
        <f t="shared" si="50"/>
        <v>30000</v>
      </c>
      <c r="F80" s="245"/>
      <c r="G80" s="359"/>
      <c r="H80" s="192"/>
      <c r="I80" s="192">
        <v>10000</v>
      </c>
      <c r="J80" s="192"/>
      <c r="K80" s="192">
        <v>20000</v>
      </c>
      <c r="L80" s="192"/>
      <c r="M80" s="192"/>
      <c r="N80" s="192"/>
      <c r="O80" s="192"/>
      <c r="P80" s="192"/>
      <c r="Q80" s="192"/>
      <c r="R80" s="174">
        <f t="shared" si="51"/>
        <v>30000</v>
      </c>
      <c r="S80" s="174">
        <f t="shared" ref="S80:S97" si="52">C80-R80</f>
        <v>0</v>
      </c>
    </row>
    <row r="81" spans="1:20" ht="15.75" thickBot="1" x14ac:dyDescent="0.3">
      <c r="A81" s="20">
        <v>423599</v>
      </c>
      <c r="B81" s="53" t="s">
        <v>67</v>
      </c>
      <c r="C81" s="22">
        <v>70000</v>
      </c>
      <c r="D81" s="23">
        <v>0</v>
      </c>
      <c r="E81" s="24">
        <f t="shared" si="50"/>
        <v>70000</v>
      </c>
      <c r="F81" s="245"/>
      <c r="G81" s="14"/>
      <c r="H81" s="195"/>
      <c r="I81" s="195"/>
      <c r="J81" s="195">
        <v>26901</v>
      </c>
      <c r="K81" s="195"/>
      <c r="L81" s="195"/>
      <c r="M81" s="195"/>
      <c r="N81" s="195"/>
      <c r="O81" s="195"/>
      <c r="P81" s="195"/>
      <c r="Q81" s="195"/>
      <c r="R81" s="174">
        <f t="shared" si="51"/>
        <v>26901</v>
      </c>
      <c r="S81" s="174">
        <f t="shared" si="52"/>
        <v>43099</v>
      </c>
    </row>
    <row r="82" spans="1:20" ht="15.75" thickBot="1" x14ac:dyDescent="0.3">
      <c r="A82" s="78">
        <v>423621</v>
      </c>
      <c r="B82" s="177" t="s">
        <v>43</v>
      </c>
      <c r="C82" s="22">
        <v>70000</v>
      </c>
      <c r="D82" s="23"/>
      <c r="E82" s="180">
        <f t="shared" si="50"/>
        <v>70000</v>
      </c>
      <c r="F82" s="245">
        <v>3562</v>
      </c>
      <c r="G82" s="360">
        <v>4500</v>
      </c>
      <c r="H82" s="195">
        <v>21440</v>
      </c>
      <c r="I82" s="195">
        <v>29977</v>
      </c>
      <c r="J82" s="195"/>
      <c r="K82" s="195">
        <v>10521</v>
      </c>
      <c r="L82" s="195"/>
      <c r="M82" s="195"/>
      <c r="N82" s="195"/>
      <c r="O82" s="195"/>
      <c r="P82" s="195"/>
      <c r="Q82" s="14"/>
      <c r="R82" s="363">
        <f>SUM(F82:Q82)</f>
        <v>70000</v>
      </c>
      <c r="S82" s="363">
        <f t="shared" si="52"/>
        <v>0</v>
      </c>
      <c r="T82" s="190"/>
    </row>
    <row r="83" spans="1:20" ht="15.75" thickBot="1" x14ac:dyDescent="0.3">
      <c r="A83" s="20">
        <v>423711</v>
      </c>
      <c r="B83" s="53" t="s">
        <v>44</v>
      </c>
      <c r="C83" s="22">
        <v>30000</v>
      </c>
      <c r="D83" s="23"/>
      <c r="E83" s="24">
        <f t="shared" si="50"/>
        <v>30000</v>
      </c>
      <c r="F83" s="245"/>
      <c r="G83" s="196">
        <v>6767</v>
      </c>
      <c r="H83" s="358"/>
      <c r="I83" s="195">
        <v>2554.29</v>
      </c>
      <c r="J83" s="195">
        <v>2518.5</v>
      </c>
      <c r="K83" s="195">
        <v>9326</v>
      </c>
      <c r="L83" s="195">
        <v>8479.2000000000007</v>
      </c>
      <c r="M83" s="195"/>
      <c r="N83" s="195"/>
      <c r="O83" s="195"/>
      <c r="P83" s="195"/>
      <c r="Q83" s="195"/>
      <c r="R83" s="174">
        <f t="shared" si="51"/>
        <v>29644.99</v>
      </c>
      <c r="S83" s="174">
        <f t="shared" si="52"/>
        <v>355.0099999999984</v>
      </c>
    </row>
    <row r="84" spans="1:20" ht="15.75" thickBot="1" x14ac:dyDescent="0.3">
      <c r="A84" s="20">
        <v>423911</v>
      </c>
      <c r="B84" s="53" t="s">
        <v>68</v>
      </c>
      <c r="C84" s="40">
        <v>170000</v>
      </c>
      <c r="D84" s="41"/>
      <c r="E84" s="42">
        <f t="shared" si="50"/>
        <v>170000</v>
      </c>
      <c r="F84" s="245">
        <v>13449.9</v>
      </c>
      <c r="G84" s="14">
        <v>13449.9</v>
      </c>
      <c r="H84" s="195"/>
      <c r="I84" s="195">
        <v>12500</v>
      </c>
      <c r="J84" s="195">
        <v>13449.9</v>
      </c>
      <c r="K84" s="195">
        <v>11286.7</v>
      </c>
      <c r="L84" s="195"/>
      <c r="M84" s="195">
        <v>11286.7</v>
      </c>
      <c r="N84" s="195">
        <v>17934</v>
      </c>
      <c r="O84" s="195"/>
      <c r="P84" s="195">
        <v>11286.7</v>
      </c>
      <c r="Q84" s="195"/>
      <c r="R84" s="174">
        <f t="shared" si="51"/>
        <v>104643.8</v>
      </c>
      <c r="S84" s="174">
        <f t="shared" si="52"/>
        <v>65356.2</v>
      </c>
    </row>
    <row r="85" spans="1:20" ht="15.75" thickBot="1" x14ac:dyDescent="0.3">
      <c r="A85" s="172"/>
      <c r="B85" s="173" t="s">
        <v>213</v>
      </c>
      <c r="C85" s="174">
        <f>SUM(C79:C84)</f>
        <v>420000</v>
      </c>
      <c r="D85" s="175">
        <f t="shared" ref="D85:Q85" si="53">SUM(D79:D84)</f>
        <v>0</v>
      </c>
      <c r="E85" s="176">
        <f t="shared" si="53"/>
        <v>420000</v>
      </c>
      <c r="F85" s="176">
        <f t="shared" si="53"/>
        <v>17011.900000000001</v>
      </c>
      <c r="G85" s="357">
        <f>SUM(G79:G84)</f>
        <v>37516.9</v>
      </c>
      <c r="H85" s="176">
        <f t="shared" si="53"/>
        <v>21440</v>
      </c>
      <c r="I85" s="176">
        <f t="shared" si="53"/>
        <v>55031.29</v>
      </c>
      <c r="J85" s="176">
        <f t="shared" si="53"/>
        <v>42869.4</v>
      </c>
      <c r="K85" s="176">
        <f t="shared" si="53"/>
        <v>88333.7</v>
      </c>
      <c r="L85" s="176">
        <f t="shared" si="53"/>
        <v>8479.2000000000007</v>
      </c>
      <c r="M85" s="176">
        <f t="shared" si="53"/>
        <v>11286.7</v>
      </c>
      <c r="N85" s="176">
        <f t="shared" si="53"/>
        <v>17934</v>
      </c>
      <c r="O85" s="176">
        <f t="shared" si="53"/>
        <v>0</v>
      </c>
      <c r="P85" s="176">
        <f t="shared" si="53"/>
        <v>11286.7</v>
      </c>
      <c r="Q85" s="176">
        <f t="shared" si="53"/>
        <v>0</v>
      </c>
      <c r="R85" s="361">
        <f t="shared" si="51"/>
        <v>311189.79000000004</v>
      </c>
      <c r="S85" s="362">
        <f t="shared" si="52"/>
        <v>108810.20999999996</v>
      </c>
    </row>
    <row r="86" spans="1:20" ht="15.75" thickBot="1" x14ac:dyDescent="0.3">
      <c r="A86" s="20">
        <v>424221</v>
      </c>
      <c r="B86" s="53" t="s">
        <v>69</v>
      </c>
      <c r="C86" s="22">
        <v>3100000</v>
      </c>
      <c r="D86" s="23">
        <v>800000</v>
      </c>
      <c r="E86" s="24">
        <f>C86+D86</f>
        <v>3900000</v>
      </c>
      <c r="F86" s="196"/>
      <c r="G86" s="14"/>
      <c r="H86" s="192">
        <v>88900</v>
      </c>
      <c r="I86" s="192">
        <v>245300</v>
      </c>
      <c r="J86" s="192"/>
      <c r="K86" s="192">
        <v>61500</v>
      </c>
      <c r="L86" s="192">
        <v>2300000</v>
      </c>
      <c r="M86" s="192"/>
      <c r="N86" s="192"/>
      <c r="O86" s="192">
        <v>85000</v>
      </c>
      <c r="P86" s="192"/>
      <c r="Q86" s="192"/>
      <c r="R86" s="174">
        <f t="shared" si="51"/>
        <v>2780700</v>
      </c>
      <c r="S86" s="174">
        <f t="shared" si="52"/>
        <v>319300</v>
      </c>
    </row>
    <row r="87" spans="1:20" ht="15.75" thickBot="1" x14ac:dyDescent="0.3">
      <c r="A87" s="20">
        <v>424221</v>
      </c>
      <c r="B87" s="53" t="s">
        <v>70</v>
      </c>
      <c r="C87" s="22">
        <v>0</v>
      </c>
      <c r="D87" s="23"/>
      <c r="E87" s="24">
        <f>C87+D87</f>
        <v>0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74">
        <f t="shared" si="51"/>
        <v>0</v>
      </c>
      <c r="S87" s="174">
        <f t="shared" si="52"/>
        <v>0</v>
      </c>
    </row>
    <row r="88" spans="1:20" ht="15.75" thickBot="1" x14ac:dyDescent="0.3">
      <c r="A88" s="20">
        <v>424221</v>
      </c>
      <c r="B88" s="53" t="s">
        <v>71</v>
      </c>
      <c r="C88" s="22">
        <v>0</v>
      </c>
      <c r="D88" s="23">
        <v>0</v>
      </c>
      <c r="E88" s="24">
        <f>C88+D88</f>
        <v>0</v>
      </c>
      <c r="F88" s="14"/>
      <c r="G88" s="196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74">
        <f t="shared" si="51"/>
        <v>0</v>
      </c>
      <c r="S88" s="174">
        <f t="shared" si="52"/>
        <v>0</v>
      </c>
    </row>
    <row r="89" spans="1:20" ht="15.75" thickBot="1" x14ac:dyDescent="0.3">
      <c r="A89" s="20">
        <v>424221</v>
      </c>
      <c r="B89" s="53" t="s">
        <v>242</v>
      </c>
      <c r="C89" s="22">
        <v>150000</v>
      </c>
      <c r="D89" s="23"/>
      <c r="E89" s="24">
        <f>C89+D89</f>
        <v>150000</v>
      </c>
      <c r="F89" s="196"/>
      <c r="G89" s="14"/>
      <c r="H89" s="195"/>
      <c r="I89" s="195"/>
      <c r="J89" s="195"/>
      <c r="K89" s="195"/>
      <c r="L89" s="195"/>
      <c r="M89" s="195"/>
      <c r="N89" s="195">
        <v>150000</v>
      </c>
      <c r="O89" s="195"/>
      <c r="P89" s="195"/>
      <c r="Q89" s="195"/>
      <c r="R89" s="174">
        <f t="shared" si="51"/>
        <v>150000</v>
      </c>
      <c r="S89" s="174">
        <f t="shared" si="52"/>
        <v>0</v>
      </c>
    </row>
    <row r="90" spans="1:20" ht="15.75" thickBot="1" x14ac:dyDescent="0.3">
      <c r="A90" s="20">
        <v>424911</v>
      </c>
      <c r="B90" s="53" t="s">
        <v>73</v>
      </c>
      <c r="C90" s="40">
        <v>50000</v>
      </c>
      <c r="D90" s="41"/>
      <c r="E90" s="42">
        <f>C90+D90</f>
        <v>50000</v>
      </c>
      <c r="F90" s="14"/>
      <c r="G90" s="196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74">
        <f t="shared" si="51"/>
        <v>0</v>
      </c>
      <c r="S90" s="174">
        <f t="shared" si="52"/>
        <v>50000</v>
      </c>
    </row>
    <row r="91" spans="1:20" ht="15.75" thickBot="1" x14ac:dyDescent="0.3">
      <c r="A91" s="172"/>
      <c r="B91" s="173" t="s">
        <v>214</v>
      </c>
      <c r="C91" s="174">
        <f t="shared" ref="C91:Q91" si="54">SUM(C86:C90)</f>
        <v>3300000</v>
      </c>
      <c r="D91" s="175">
        <f t="shared" si="54"/>
        <v>800000</v>
      </c>
      <c r="E91" s="176">
        <f t="shared" si="54"/>
        <v>4100000</v>
      </c>
      <c r="F91" s="176">
        <f t="shared" si="54"/>
        <v>0</v>
      </c>
      <c r="G91" s="176">
        <f t="shared" si="54"/>
        <v>0</v>
      </c>
      <c r="H91" s="176">
        <f t="shared" si="54"/>
        <v>88900</v>
      </c>
      <c r="I91" s="176">
        <f t="shared" si="54"/>
        <v>245300</v>
      </c>
      <c r="J91" s="176">
        <f t="shared" si="54"/>
        <v>0</v>
      </c>
      <c r="K91" s="176">
        <f t="shared" si="54"/>
        <v>61500</v>
      </c>
      <c r="L91" s="176">
        <f t="shared" si="54"/>
        <v>2300000</v>
      </c>
      <c r="M91" s="176">
        <f t="shared" si="54"/>
        <v>0</v>
      </c>
      <c r="N91" s="176">
        <f t="shared" si="54"/>
        <v>150000</v>
      </c>
      <c r="O91" s="176">
        <f t="shared" si="54"/>
        <v>85000</v>
      </c>
      <c r="P91" s="176">
        <f t="shared" si="54"/>
        <v>0</v>
      </c>
      <c r="Q91" s="176">
        <f t="shared" si="54"/>
        <v>0</v>
      </c>
      <c r="R91" s="174">
        <f t="shared" si="51"/>
        <v>2930700</v>
      </c>
      <c r="S91" s="174">
        <f t="shared" si="52"/>
        <v>369300</v>
      </c>
    </row>
    <row r="92" spans="1:20" ht="15.75" thickBot="1" x14ac:dyDescent="0.3">
      <c r="A92" s="78">
        <v>426111</v>
      </c>
      <c r="B92" s="181" t="s">
        <v>74</v>
      </c>
      <c r="C92" s="182">
        <v>10000</v>
      </c>
      <c r="D92" s="183">
        <v>0</v>
      </c>
      <c r="E92" s="184">
        <f>C92+D92</f>
        <v>10000</v>
      </c>
      <c r="F92" s="195"/>
      <c r="G92" s="195"/>
      <c r="H92" s="14"/>
      <c r="I92" s="14"/>
      <c r="J92" s="14"/>
      <c r="K92" s="14"/>
      <c r="L92" s="14"/>
      <c r="M92" s="14"/>
      <c r="N92" s="14"/>
      <c r="O92" s="14">
        <v>10000</v>
      </c>
      <c r="P92" s="14"/>
      <c r="Q92" s="14"/>
      <c r="R92" s="174">
        <f t="shared" si="51"/>
        <v>10000</v>
      </c>
      <c r="S92" s="174">
        <f t="shared" si="52"/>
        <v>0</v>
      </c>
    </row>
    <row r="93" spans="1:20" ht="15.75" thickBot="1" x14ac:dyDescent="0.3">
      <c r="A93" s="20">
        <v>426411</v>
      </c>
      <c r="B93" s="53" t="s">
        <v>52</v>
      </c>
      <c r="C93" s="40">
        <v>35000</v>
      </c>
      <c r="D93" s="240"/>
      <c r="E93" s="241">
        <f>C93+D93</f>
        <v>35000</v>
      </c>
      <c r="F93" s="195"/>
      <c r="G93" s="195"/>
      <c r="H93" s="192">
        <v>14579.4</v>
      </c>
      <c r="I93" s="192"/>
      <c r="J93" s="192"/>
      <c r="K93" s="192"/>
      <c r="L93" s="192"/>
      <c r="M93" s="192"/>
      <c r="N93" s="192"/>
      <c r="O93" s="192"/>
      <c r="P93" s="192"/>
      <c r="Q93" s="192"/>
      <c r="R93" s="174">
        <f t="shared" si="51"/>
        <v>14579.4</v>
      </c>
      <c r="S93" s="174">
        <f t="shared" si="52"/>
        <v>20420.599999999999</v>
      </c>
    </row>
    <row r="94" spans="1:20" ht="15.75" thickBot="1" x14ac:dyDescent="0.3">
      <c r="A94" s="172"/>
      <c r="B94" s="173" t="s">
        <v>215</v>
      </c>
      <c r="C94" s="174">
        <f>C92+C93</f>
        <v>45000</v>
      </c>
      <c r="D94" s="174">
        <f>D92+D93</f>
        <v>0</v>
      </c>
      <c r="E94" s="179">
        <f>E92+E93</f>
        <v>45000</v>
      </c>
      <c r="F94" s="179">
        <f t="shared" ref="F94:Q94" si="55">F92+F93</f>
        <v>0</v>
      </c>
      <c r="G94" s="179">
        <f t="shared" si="55"/>
        <v>0</v>
      </c>
      <c r="H94" s="179">
        <f t="shared" si="55"/>
        <v>14579.4</v>
      </c>
      <c r="I94" s="179">
        <f t="shared" si="55"/>
        <v>0</v>
      </c>
      <c r="J94" s="179">
        <f t="shared" si="55"/>
        <v>0</v>
      </c>
      <c r="K94" s="179">
        <f t="shared" si="55"/>
        <v>0</v>
      </c>
      <c r="L94" s="179">
        <f t="shared" si="55"/>
        <v>0</v>
      </c>
      <c r="M94" s="179">
        <f t="shared" si="55"/>
        <v>0</v>
      </c>
      <c r="N94" s="179">
        <f t="shared" si="55"/>
        <v>0</v>
      </c>
      <c r="O94" s="179">
        <f t="shared" si="55"/>
        <v>10000</v>
      </c>
      <c r="P94" s="179">
        <f t="shared" si="55"/>
        <v>0</v>
      </c>
      <c r="Q94" s="179">
        <f t="shared" si="55"/>
        <v>0</v>
      </c>
      <c r="R94" s="174">
        <f t="shared" si="51"/>
        <v>24579.4</v>
      </c>
      <c r="S94" s="174">
        <f t="shared" si="52"/>
        <v>20420.599999999999</v>
      </c>
    </row>
    <row r="95" spans="1:20" ht="15.75" thickBot="1" x14ac:dyDescent="0.3">
      <c r="A95" s="78">
        <v>512241</v>
      </c>
      <c r="B95" s="177" t="s">
        <v>60</v>
      </c>
      <c r="C95" s="182">
        <v>50000</v>
      </c>
      <c r="D95" s="185"/>
      <c r="E95" s="179">
        <f>C95+D95</f>
        <v>50000</v>
      </c>
      <c r="F95" s="195"/>
      <c r="G95" s="14"/>
      <c r="H95" s="195"/>
      <c r="I95" s="195"/>
      <c r="J95" s="195"/>
      <c r="K95" s="195">
        <v>50000</v>
      </c>
      <c r="L95" s="195"/>
      <c r="M95" s="195"/>
      <c r="N95" s="195"/>
      <c r="O95" s="195"/>
      <c r="P95" s="195"/>
      <c r="Q95" s="195"/>
      <c r="R95" s="174">
        <f t="shared" si="51"/>
        <v>50000</v>
      </c>
      <c r="S95" s="174">
        <f t="shared" si="52"/>
        <v>0</v>
      </c>
    </row>
    <row r="96" spans="1:20" ht="15.75" thickBot="1" x14ac:dyDescent="0.3">
      <c r="A96" s="20">
        <v>512631</v>
      </c>
      <c r="B96" s="53" t="s">
        <v>75</v>
      </c>
      <c r="C96" s="40">
        <v>100000</v>
      </c>
      <c r="D96" s="183"/>
      <c r="E96" s="179">
        <f>C96+D96</f>
        <v>100000</v>
      </c>
      <c r="F96" s="14"/>
      <c r="G96" s="196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74">
        <f t="shared" si="51"/>
        <v>0</v>
      </c>
      <c r="S96" s="174">
        <f t="shared" si="52"/>
        <v>100000</v>
      </c>
    </row>
    <row r="97" spans="1:21" ht="15.75" thickBot="1" x14ac:dyDescent="0.3">
      <c r="A97" s="172"/>
      <c r="B97" s="173" t="s">
        <v>216</v>
      </c>
      <c r="C97" s="174">
        <f>SUM(C95:C96)</f>
        <v>150000</v>
      </c>
      <c r="D97" s="174">
        <f t="shared" ref="D97:Q97" si="56">D95+D96</f>
        <v>0</v>
      </c>
      <c r="E97" s="179">
        <f t="shared" si="56"/>
        <v>150000</v>
      </c>
      <c r="F97" s="179">
        <f t="shared" si="56"/>
        <v>0</v>
      </c>
      <c r="G97" s="179">
        <f t="shared" si="56"/>
        <v>0</v>
      </c>
      <c r="H97" s="179">
        <f t="shared" si="56"/>
        <v>0</v>
      </c>
      <c r="I97" s="179">
        <f t="shared" si="56"/>
        <v>0</v>
      </c>
      <c r="J97" s="179">
        <f t="shared" si="56"/>
        <v>0</v>
      </c>
      <c r="K97" s="179">
        <f t="shared" si="56"/>
        <v>50000</v>
      </c>
      <c r="L97" s="179">
        <f t="shared" si="56"/>
        <v>0</v>
      </c>
      <c r="M97" s="179">
        <f t="shared" si="56"/>
        <v>0</v>
      </c>
      <c r="N97" s="179">
        <f t="shared" si="56"/>
        <v>0</v>
      </c>
      <c r="O97" s="179">
        <f t="shared" si="56"/>
        <v>0</v>
      </c>
      <c r="P97" s="179">
        <f t="shared" si="56"/>
        <v>0</v>
      </c>
      <c r="Q97" s="179">
        <f t="shared" si="56"/>
        <v>0</v>
      </c>
      <c r="R97" s="174">
        <f t="shared" si="51"/>
        <v>50000</v>
      </c>
      <c r="S97" s="174">
        <f t="shared" si="52"/>
        <v>100000</v>
      </c>
    </row>
    <row r="98" spans="1:21" x14ac:dyDescent="0.25">
      <c r="A98" s="315"/>
      <c r="B98" s="316" t="s">
        <v>76</v>
      </c>
      <c r="C98" s="317">
        <f>C97+C94+C91+C85+C78</f>
        <v>4045000</v>
      </c>
      <c r="D98" s="318">
        <f>D97+D94+D91+D85+D78</f>
        <v>800000</v>
      </c>
      <c r="E98" s="319">
        <f>E97+E94+E91+E85+E78</f>
        <v>4845000</v>
      </c>
      <c r="F98" s="188">
        <f t="shared" ref="F98:S98" si="57">F97+F94+F91+F85+F78</f>
        <v>19411.900000000001</v>
      </c>
      <c r="G98" s="188">
        <f>G97+G94+G91+G85+G78</f>
        <v>42716.9</v>
      </c>
      <c r="H98" s="188">
        <f t="shared" si="57"/>
        <v>130119.4</v>
      </c>
      <c r="I98" s="188">
        <f t="shared" si="57"/>
        <v>300331.28999999998</v>
      </c>
      <c r="J98" s="188">
        <f t="shared" si="57"/>
        <v>69731.399999999994</v>
      </c>
      <c r="K98" s="188">
        <f t="shared" si="57"/>
        <v>234403.7</v>
      </c>
      <c r="L98" s="188">
        <f t="shared" si="57"/>
        <v>2308479.2000000002</v>
      </c>
      <c r="M98" s="188">
        <f t="shared" si="57"/>
        <v>46256.7</v>
      </c>
      <c r="N98" s="188">
        <f t="shared" si="57"/>
        <v>167934</v>
      </c>
      <c r="O98" s="188">
        <f t="shared" si="57"/>
        <v>102800</v>
      </c>
      <c r="P98" s="188">
        <f t="shared" si="57"/>
        <v>22684.7</v>
      </c>
      <c r="Q98" s="188">
        <f t="shared" si="57"/>
        <v>0</v>
      </c>
      <c r="R98" s="188">
        <f t="shared" si="57"/>
        <v>3444869.19</v>
      </c>
      <c r="S98" s="188">
        <f t="shared" si="57"/>
        <v>600130.80999999994</v>
      </c>
    </row>
    <row r="99" spans="1:21" x14ac:dyDescent="0.25">
      <c r="A99" s="198" t="s">
        <v>77</v>
      </c>
      <c r="B99" s="385" t="s">
        <v>78</v>
      </c>
      <c r="C99" s="386"/>
      <c r="D99" s="386"/>
      <c r="E99" s="386"/>
      <c r="F99" s="387" t="s">
        <v>79</v>
      </c>
      <c r="G99" s="388"/>
      <c r="H99" s="389"/>
    </row>
    <row r="100" spans="1:21" x14ac:dyDescent="0.25">
      <c r="A100" s="20">
        <v>422121</v>
      </c>
      <c r="B100" s="53" t="s">
        <v>80</v>
      </c>
      <c r="C100" s="199">
        <v>0</v>
      </c>
      <c r="D100" s="23">
        <v>0</v>
      </c>
      <c r="E100" s="24">
        <v>0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>
        <f>SUM(F100:Q100)</f>
        <v>0</v>
      </c>
      <c r="S100" s="244">
        <f>C100-R100</f>
        <v>0</v>
      </c>
    </row>
    <row r="101" spans="1:21" ht="15.75" thickBot="1" x14ac:dyDescent="0.3">
      <c r="A101" s="20">
        <v>422911</v>
      </c>
      <c r="B101" s="53" t="s">
        <v>81</v>
      </c>
      <c r="C101" s="200">
        <v>30000</v>
      </c>
      <c r="D101" s="41">
        <v>0</v>
      </c>
      <c r="E101" s="42">
        <v>30000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>
        <v>30000</v>
      </c>
      <c r="Q101" s="14"/>
      <c r="R101" s="14">
        <f>SUM(F101:Q101)</f>
        <v>30000</v>
      </c>
      <c r="S101" s="244">
        <f t="shared" ref="S101:S118" si="58">C101-R101</f>
        <v>0</v>
      </c>
    </row>
    <row r="102" spans="1:21" ht="15.75" thickBot="1" x14ac:dyDescent="0.3">
      <c r="A102" s="201"/>
      <c r="B102" s="202" t="s">
        <v>220</v>
      </c>
      <c r="C102" s="203">
        <f t="shared" ref="C102:E102" si="59">SUM(C100:C101)</f>
        <v>30000</v>
      </c>
      <c r="D102" s="204">
        <f t="shared" si="59"/>
        <v>0</v>
      </c>
      <c r="E102" s="205">
        <f t="shared" si="59"/>
        <v>30000</v>
      </c>
      <c r="F102" s="206">
        <f>SUM(F100:F101)</f>
        <v>0</v>
      </c>
      <c r="G102" s="206">
        <f t="shared" ref="G102:Q102" si="60">SUM(G100:G101)</f>
        <v>0</v>
      </c>
      <c r="H102" s="206">
        <f t="shared" si="60"/>
        <v>0</v>
      </c>
      <c r="I102" s="206">
        <f t="shared" si="60"/>
        <v>0</v>
      </c>
      <c r="J102" s="206">
        <f t="shared" si="60"/>
        <v>0</v>
      </c>
      <c r="K102" s="206">
        <f t="shared" si="60"/>
        <v>0</v>
      </c>
      <c r="L102" s="206">
        <f t="shared" si="60"/>
        <v>0</v>
      </c>
      <c r="M102" s="206">
        <f t="shared" si="60"/>
        <v>0</v>
      </c>
      <c r="N102" s="206">
        <f t="shared" si="60"/>
        <v>0</v>
      </c>
      <c r="O102" s="206">
        <f t="shared" si="60"/>
        <v>0</v>
      </c>
      <c r="P102" s="206">
        <f t="shared" si="60"/>
        <v>30000</v>
      </c>
      <c r="Q102" s="206">
        <f t="shared" si="60"/>
        <v>0</v>
      </c>
      <c r="R102" s="14">
        <f>SUM(F102:Q102)</f>
        <v>30000</v>
      </c>
      <c r="S102" s="244">
        <f t="shared" si="58"/>
        <v>0</v>
      </c>
    </row>
    <row r="103" spans="1:21" x14ac:dyDescent="0.25">
      <c r="A103" s="78">
        <v>423419</v>
      </c>
      <c r="B103" s="177" t="s">
        <v>82</v>
      </c>
      <c r="C103" s="199"/>
      <c r="D103" s="207">
        <v>0</v>
      </c>
      <c r="E103" s="180">
        <v>0</v>
      </c>
      <c r="F103" s="208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206">
        <f>SUM(F103:Q103)</f>
        <v>0</v>
      </c>
      <c r="S103" s="244">
        <f t="shared" si="58"/>
        <v>0</v>
      </c>
      <c r="U103" s="375"/>
    </row>
    <row r="104" spans="1:21" x14ac:dyDescent="0.25">
      <c r="A104" s="20">
        <v>423621</v>
      </c>
      <c r="B104" s="53" t="s">
        <v>83</v>
      </c>
      <c r="C104" s="199"/>
      <c r="D104" s="23">
        <v>0</v>
      </c>
      <c r="E104" s="24">
        <v>0</v>
      </c>
      <c r="F104" s="208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206">
        <f t="shared" ref="R104:R108" si="61">SUM(F104:Q104)</f>
        <v>0</v>
      </c>
      <c r="S104" s="244">
        <f t="shared" si="58"/>
        <v>0</v>
      </c>
    </row>
    <row r="105" spans="1:21" x14ac:dyDescent="0.25">
      <c r="A105" s="20">
        <v>423711</v>
      </c>
      <c r="B105" s="53" t="s">
        <v>84</v>
      </c>
      <c r="C105" s="200">
        <v>30000</v>
      </c>
      <c r="D105" s="111">
        <v>0</v>
      </c>
      <c r="E105" s="42">
        <v>30000</v>
      </c>
      <c r="F105" s="208"/>
      <c r="G105" s="14"/>
      <c r="H105" s="14"/>
      <c r="I105" s="14"/>
      <c r="J105" s="14"/>
      <c r="K105" s="14"/>
      <c r="L105" s="14">
        <v>6117</v>
      </c>
      <c r="M105" s="14"/>
      <c r="N105" s="14">
        <v>18241.830000000002</v>
      </c>
      <c r="O105" s="14"/>
      <c r="P105" s="14"/>
      <c r="Q105" s="14"/>
      <c r="R105" s="206">
        <f t="shared" si="61"/>
        <v>24358.83</v>
      </c>
      <c r="S105" s="244">
        <f t="shared" si="58"/>
        <v>5641.1699999999983</v>
      </c>
    </row>
    <row r="106" spans="1:21" ht="15.75" thickBot="1" x14ac:dyDescent="0.3">
      <c r="A106" s="78">
        <v>423911</v>
      </c>
      <c r="B106" s="181" t="s">
        <v>85</v>
      </c>
      <c r="C106" s="209">
        <v>200000</v>
      </c>
      <c r="D106" s="210"/>
      <c r="E106" s="211">
        <v>200000</v>
      </c>
      <c r="F106" s="208"/>
      <c r="G106" s="14"/>
      <c r="H106" s="14"/>
      <c r="I106" s="14"/>
      <c r="J106" s="14"/>
      <c r="K106" s="14"/>
      <c r="L106" s="14"/>
      <c r="M106" s="14">
        <v>200000</v>
      </c>
      <c r="N106" s="14"/>
      <c r="O106" s="14"/>
      <c r="P106" s="14"/>
      <c r="Q106" s="14"/>
      <c r="R106" s="206">
        <f t="shared" si="61"/>
        <v>200000</v>
      </c>
      <c r="S106" s="244">
        <f t="shared" si="58"/>
        <v>0</v>
      </c>
    </row>
    <row r="107" spans="1:21" ht="15.75" thickBot="1" x14ac:dyDescent="0.3">
      <c r="A107" s="201"/>
      <c r="B107" s="202" t="s">
        <v>221</v>
      </c>
      <c r="C107" s="203">
        <f>SUM(C103:C106)</f>
        <v>230000</v>
      </c>
      <c r="D107" s="212">
        <f>SUM(D103:D105)</f>
        <v>0</v>
      </c>
      <c r="E107" s="205">
        <f t="shared" ref="E107:Q107" si="62">SUM(E103:E106)</f>
        <v>230000</v>
      </c>
      <c r="F107" s="205">
        <f t="shared" si="62"/>
        <v>0</v>
      </c>
      <c r="G107" s="205">
        <f t="shared" si="62"/>
        <v>0</v>
      </c>
      <c r="H107" s="205">
        <f t="shared" si="62"/>
        <v>0</v>
      </c>
      <c r="I107" s="205">
        <f t="shared" si="62"/>
        <v>0</v>
      </c>
      <c r="J107" s="205">
        <f t="shared" si="62"/>
        <v>0</v>
      </c>
      <c r="K107" s="205">
        <f t="shared" si="62"/>
        <v>0</v>
      </c>
      <c r="L107" s="205">
        <f t="shared" si="62"/>
        <v>6117</v>
      </c>
      <c r="M107" s="205">
        <f t="shared" si="62"/>
        <v>200000</v>
      </c>
      <c r="N107" s="205">
        <f t="shared" si="62"/>
        <v>18241.830000000002</v>
      </c>
      <c r="O107" s="205">
        <f t="shared" si="62"/>
        <v>0</v>
      </c>
      <c r="P107" s="205">
        <f t="shared" si="62"/>
        <v>0</v>
      </c>
      <c r="Q107" s="205">
        <f t="shared" si="62"/>
        <v>0</v>
      </c>
      <c r="R107" s="206">
        <f t="shared" si="61"/>
        <v>224358.83000000002</v>
      </c>
      <c r="S107" s="244">
        <f t="shared" si="58"/>
        <v>5641.1699999999837</v>
      </c>
    </row>
    <row r="108" spans="1:21" ht="15.75" thickBot="1" x14ac:dyDescent="0.3">
      <c r="A108" s="20">
        <v>424221</v>
      </c>
      <c r="B108" s="53" t="s">
        <v>224</v>
      </c>
      <c r="C108" s="200">
        <v>0</v>
      </c>
      <c r="D108" s="41">
        <v>0</v>
      </c>
      <c r="E108" s="42">
        <v>0</v>
      </c>
      <c r="F108" s="208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206">
        <f t="shared" si="61"/>
        <v>0</v>
      </c>
      <c r="S108" s="244">
        <f t="shared" si="58"/>
        <v>0</v>
      </c>
    </row>
    <row r="109" spans="1:21" ht="15.75" thickBot="1" x14ac:dyDescent="0.3">
      <c r="A109" s="201"/>
      <c r="B109" s="202" t="s">
        <v>188</v>
      </c>
      <c r="C109" s="213">
        <f>SUM(C108:C108)</f>
        <v>0</v>
      </c>
      <c r="D109" s="214">
        <f>SUM(D108:D108)</f>
        <v>0</v>
      </c>
      <c r="E109" s="215">
        <f>SUM(E108:E108)</f>
        <v>0</v>
      </c>
      <c r="F109" s="215">
        <f>SUM(F108:F108)</f>
        <v>0</v>
      </c>
      <c r="G109" s="215">
        <f t="shared" ref="G109:Q109" si="63">SUM(G108:G108)</f>
        <v>0</v>
      </c>
      <c r="H109" s="215">
        <f t="shared" si="63"/>
        <v>0</v>
      </c>
      <c r="I109" s="215">
        <f t="shared" si="63"/>
        <v>0</v>
      </c>
      <c r="J109" s="215">
        <f t="shared" si="63"/>
        <v>0</v>
      </c>
      <c r="K109" s="215">
        <f t="shared" si="63"/>
        <v>0</v>
      </c>
      <c r="L109" s="215">
        <f t="shared" si="63"/>
        <v>0</v>
      </c>
      <c r="M109" s="215">
        <f t="shared" si="63"/>
        <v>0</v>
      </c>
      <c r="N109" s="215">
        <f t="shared" si="63"/>
        <v>0</v>
      </c>
      <c r="O109" s="215">
        <f t="shared" si="63"/>
        <v>0</v>
      </c>
      <c r="P109" s="215">
        <f t="shared" si="63"/>
        <v>0</v>
      </c>
      <c r="Q109" s="215">
        <f t="shared" si="63"/>
        <v>0</v>
      </c>
      <c r="R109" s="247">
        <f t="shared" ref="R109:R114" si="64">SUM(F109:Q109)</f>
        <v>0</v>
      </c>
      <c r="S109" s="244">
        <f t="shared" si="58"/>
        <v>0</v>
      </c>
    </row>
    <row r="110" spans="1:21" ht="15.75" thickBot="1" x14ac:dyDescent="0.3">
      <c r="A110" s="78">
        <v>426811</v>
      </c>
      <c r="B110" s="177" t="s">
        <v>86</v>
      </c>
      <c r="C110" s="127"/>
      <c r="D110" s="216"/>
      <c r="E110" s="217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247">
        <f t="shared" si="64"/>
        <v>0</v>
      </c>
      <c r="S110" s="244">
        <f t="shared" si="58"/>
        <v>0</v>
      </c>
    </row>
    <row r="111" spans="1:21" ht="15.75" thickBot="1" x14ac:dyDescent="0.3">
      <c r="A111" s="201"/>
      <c r="B111" s="202" t="s">
        <v>189</v>
      </c>
      <c r="C111" s="203">
        <f t="shared" ref="C111:Q111" si="65">C110</f>
        <v>0</v>
      </c>
      <c r="D111" s="212">
        <f t="shared" si="65"/>
        <v>0</v>
      </c>
      <c r="E111" s="205">
        <f t="shared" si="65"/>
        <v>0</v>
      </c>
      <c r="F111" s="205">
        <f>F110</f>
        <v>0</v>
      </c>
      <c r="G111" s="205">
        <f t="shared" si="65"/>
        <v>0</v>
      </c>
      <c r="H111" s="205">
        <f t="shared" si="65"/>
        <v>0</v>
      </c>
      <c r="I111" s="205">
        <f t="shared" si="65"/>
        <v>0</v>
      </c>
      <c r="J111" s="205">
        <f t="shared" si="65"/>
        <v>0</v>
      </c>
      <c r="K111" s="205">
        <f t="shared" si="65"/>
        <v>0</v>
      </c>
      <c r="L111" s="205">
        <f t="shared" si="65"/>
        <v>0</v>
      </c>
      <c r="M111" s="205">
        <f t="shared" si="65"/>
        <v>0</v>
      </c>
      <c r="N111" s="205">
        <f t="shared" si="65"/>
        <v>0</v>
      </c>
      <c r="O111" s="205">
        <f t="shared" si="65"/>
        <v>0</v>
      </c>
      <c r="P111" s="205">
        <f t="shared" si="65"/>
        <v>0</v>
      </c>
      <c r="Q111" s="205">
        <f t="shared" si="65"/>
        <v>0</v>
      </c>
      <c r="R111" s="247">
        <f t="shared" si="64"/>
        <v>0</v>
      </c>
      <c r="S111" s="244">
        <f t="shared" si="58"/>
        <v>0</v>
      </c>
    </row>
    <row r="112" spans="1:21" ht="15.75" thickBot="1" x14ac:dyDescent="0.3">
      <c r="A112" s="78">
        <v>512211</v>
      </c>
      <c r="B112" s="181" t="s">
        <v>87</v>
      </c>
      <c r="C112" s="218">
        <v>0</v>
      </c>
      <c r="D112" s="219"/>
      <c r="E112" s="220">
        <v>0</v>
      </c>
      <c r="F112" s="24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247">
        <f t="shared" si="64"/>
        <v>0</v>
      </c>
      <c r="S112" s="244">
        <f t="shared" si="58"/>
        <v>0</v>
      </c>
    </row>
    <row r="113" spans="1:19" ht="15.75" thickBot="1" x14ac:dyDescent="0.3">
      <c r="A113" s="78">
        <v>512241</v>
      </c>
      <c r="B113" s="133" t="s">
        <v>60</v>
      </c>
      <c r="C113" s="218">
        <v>40000</v>
      </c>
      <c r="D113" s="221"/>
      <c r="E113" s="64">
        <v>40000</v>
      </c>
      <c r="F113" s="244"/>
      <c r="G113" s="14"/>
      <c r="H113" s="14"/>
      <c r="I113" s="14"/>
      <c r="J113" s="14"/>
      <c r="K113" s="14"/>
      <c r="L113" s="14">
        <v>40000</v>
      </c>
      <c r="M113" s="14"/>
      <c r="N113" s="14"/>
      <c r="O113" s="14"/>
      <c r="P113" s="14"/>
      <c r="Q113" s="14"/>
      <c r="R113" s="247">
        <f t="shared" si="64"/>
        <v>40000</v>
      </c>
      <c r="S113" s="244">
        <f t="shared" si="58"/>
        <v>0</v>
      </c>
    </row>
    <row r="114" spans="1:19" x14ac:dyDescent="0.25">
      <c r="A114" s="222"/>
      <c r="B114" s="223" t="s">
        <v>222</v>
      </c>
      <c r="C114" s="224">
        <f>SUM(C112:C113)</f>
        <v>40000</v>
      </c>
      <c r="D114" s="41">
        <v>0</v>
      </c>
      <c r="E114" s="225">
        <f>SUM(E112:E113)</f>
        <v>40000</v>
      </c>
      <c r="F114" s="247">
        <f>SUM(F112:F113)</f>
        <v>0</v>
      </c>
      <c r="G114" s="247">
        <f t="shared" ref="G114:Q114" si="66">SUM(G112:G113)</f>
        <v>0</v>
      </c>
      <c r="H114" s="247">
        <f t="shared" si="66"/>
        <v>0</v>
      </c>
      <c r="I114" s="247">
        <f t="shared" si="66"/>
        <v>0</v>
      </c>
      <c r="J114" s="247">
        <f t="shared" si="66"/>
        <v>0</v>
      </c>
      <c r="K114" s="247">
        <f t="shared" si="66"/>
        <v>0</v>
      </c>
      <c r="L114" s="247">
        <f t="shared" si="66"/>
        <v>40000</v>
      </c>
      <c r="M114" s="247">
        <f t="shared" si="66"/>
        <v>0</v>
      </c>
      <c r="N114" s="247">
        <f t="shared" si="66"/>
        <v>0</v>
      </c>
      <c r="O114" s="247">
        <f t="shared" si="66"/>
        <v>0</v>
      </c>
      <c r="P114" s="247">
        <f t="shared" si="66"/>
        <v>0</v>
      </c>
      <c r="Q114" s="247">
        <f t="shared" si="66"/>
        <v>0</v>
      </c>
      <c r="R114" s="247">
        <f t="shared" si="64"/>
        <v>40000</v>
      </c>
      <c r="S114" s="244">
        <f t="shared" si="58"/>
        <v>0</v>
      </c>
    </row>
    <row r="115" spans="1:19" x14ac:dyDescent="0.25">
      <c r="A115" s="186"/>
      <c r="B115" s="226" t="s">
        <v>88</v>
      </c>
      <c r="C115" s="187">
        <f>SUM(C102+C107+C109+C111+C114)</f>
        <v>300000</v>
      </c>
      <c r="D115" s="227">
        <v>0</v>
      </c>
      <c r="E115" s="228">
        <f>SUM(E102+E107+E109+E111+E114)</f>
        <v>300000</v>
      </c>
      <c r="F115" s="247">
        <f>F102+F107+F109+F114</f>
        <v>0</v>
      </c>
      <c r="G115" s="206">
        <f t="shared" ref="G115:R115" si="67">G102+G107+G109+G114</f>
        <v>0</v>
      </c>
      <c r="H115" s="206">
        <f t="shared" si="67"/>
        <v>0</v>
      </c>
      <c r="I115" s="206">
        <f t="shared" si="67"/>
        <v>0</v>
      </c>
      <c r="J115" s="206">
        <f t="shared" si="67"/>
        <v>0</v>
      </c>
      <c r="K115" s="206">
        <f t="shared" si="67"/>
        <v>0</v>
      </c>
      <c r="L115" s="206">
        <f t="shared" si="67"/>
        <v>46117</v>
      </c>
      <c r="M115" s="206">
        <f t="shared" si="67"/>
        <v>200000</v>
      </c>
      <c r="N115" s="206">
        <f t="shared" si="67"/>
        <v>18241.830000000002</v>
      </c>
      <c r="O115" s="206">
        <f t="shared" si="67"/>
        <v>0</v>
      </c>
      <c r="P115" s="206">
        <f t="shared" si="67"/>
        <v>30000</v>
      </c>
      <c r="Q115" s="206">
        <f t="shared" si="67"/>
        <v>0</v>
      </c>
      <c r="R115" s="206">
        <f t="shared" si="67"/>
        <v>294358.83</v>
      </c>
      <c r="S115" s="246">
        <f t="shared" si="58"/>
        <v>5641.1699999999837</v>
      </c>
    </row>
    <row r="116" spans="1:19" ht="21" customHeight="1" x14ac:dyDescent="0.25">
      <c r="A116" s="229" t="s">
        <v>233</v>
      </c>
      <c r="B116" s="238" t="s">
        <v>192</v>
      </c>
      <c r="C116" s="239"/>
      <c r="D116" s="231"/>
      <c r="E116" s="232"/>
      <c r="F116" s="14"/>
      <c r="G116" s="14"/>
      <c r="H116" s="14"/>
      <c r="S116" s="246">
        <f t="shared" si="58"/>
        <v>0</v>
      </c>
    </row>
    <row r="117" spans="1:19" x14ac:dyDescent="0.25">
      <c r="A117" s="273">
        <v>423911</v>
      </c>
      <c r="B117" s="90" t="s">
        <v>190</v>
      </c>
      <c r="C117" s="233">
        <v>0</v>
      </c>
      <c r="D117" s="233"/>
      <c r="E117" s="234">
        <v>0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>
        <f>SUM(F117:Q117)</f>
        <v>0</v>
      </c>
      <c r="S117" s="248">
        <f t="shared" si="58"/>
        <v>0</v>
      </c>
    </row>
    <row r="118" spans="1:19" x14ac:dyDescent="0.25">
      <c r="A118" s="273">
        <v>511393</v>
      </c>
      <c r="B118" s="90" t="s">
        <v>219</v>
      </c>
      <c r="C118" s="233">
        <v>2900000</v>
      </c>
      <c r="D118" s="233"/>
      <c r="E118" s="234">
        <v>2900000</v>
      </c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>
        <f>SUM(F118:Q118)</f>
        <v>0</v>
      </c>
      <c r="S118" s="248">
        <f t="shared" si="58"/>
        <v>2900000</v>
      </c>
    </row>
    <row r="119" spans="1:19" x14ac:dyDescent="0.25">
      <c r="A119" s="235"/>
      <c r="B119" s="230" t="s">
        <v>101</v>
      </c>
      <c r="C119" s="231">
        <f>SUM(C117:C118)</f>
        <v>2900000</v>
      </c>
      <c r="D119" s="231"/>
      <c r="E119" s="231">
        <f>SUM(E117:E118)</f>
        <v>2900000</v>
      </c>
      <c r="F119" s="231">
        <f t="shared" ref="F119:Q119" si="68">SUM(F117:F118)</f>
        <v>0</v>
      </c>
      <c r="G119" s="231">
        <f t="shared" si="68"/>
        <v>0</v>
      </c>
      <c r="H119" s="231">
        <f t="shared" si="68"/>
        <v>0</v>
      </c>
      <c r="I119" s="231">
        <f t="shared" si="68"/>
        <v>0</v>
      </c>
      <c r="J119" s="231">
        <f t="shared" si="68"/>
        <v>0</v>
      </c>
      <c r="K119" s="231">
        <f t="shared" si="68"/>
        <v>0</v>
      </c>
      <c r="L119" s="231">
        <f t="shared" si="68"/>
        <v>0</v>
      </c>
      <c r="M119" s="231">
        <f t="shared" si="68"/>
        <v>0</v>
      </c>
      <c r="N119" s="231">
        <f t="shared" si="68"/>
        <v>0</v>
      </c>
      <c r="O119" s="231">
        <f t="shared" si="68"/>
        <v>0</v>
      </c>
      <c r="P119" s="231">
        <f t="shared" si="68"/>
        <v>0</v>
      </c>
      <c r="Q119" s="231">
        <f t="shared" si="68"/>
        <v>0</v>
      </c>
      <c r="R119" s="236">
        <f>SUM(F119:Q119)</f>
        <v>0</v>
      </c>
      <c r="S119" s="231">
        <f t="shared" ref="S119" si="69">SUM(S117:S118)</f>
        <v>2900000</v>
      </c>
    </row>
    <row r="120" spans="1:19" x14ac:dyDescent="0.25">
      <c r="A120" s="274"/>
      <c r="B120" s="275"/>
      <c r="C120" s="259"/>
      <c r="D120" s="276"/>
      <c r="E120" s="277"/>
      <c r="F120" s="278"/>
      <c r="G120" s="278"/>
      <c r="H120" s="278"/>
      <c r="R120" s="208">
        <f t="shared" ref="R120:R127" si="70">SUM(F120:Q120)</f>
        <v>0</v>
      </c>
      <c r="S120" s="278"/>
    </row>
    <row r="121" spans="1:19" x14ac:dyDescent="0.25">
      <c r="A121" s="274"/>
      <c r="B121" s="275" t="s">
        <v>185</v>
      </c>
      <c r="C121" s="314"/>
      <c r="D121" s="276"/>
      <c r="E121" s="277"/>
      <c r="F121" s="278"/>
      <c r="G121" s="278"/>
      <c r="H121" s="278"/>
      <c r="R121" s="208">
        <f t="shared" si="70"/>
        <v>0</v>
      </c>
      <c r="S121" s="278"/>
    </row>
    <row r="122" spans="1:19" x14ac:dyDescent="0.25">
      <c r="A122" s="325" t="s">
        <v>89</v>
      </c>
      <c r="B122" s="326" t="s">
        <v>90</v>
      </c>
      <c r="C122" s="313" t="s">
        <v>91</v>
      </c>
      <c r="D122" s="327" t="s">
        <v>92</v>
      </c>
      <c r="E122" s="328" t="s">
        <v>93</v>
      </c>
      <c r="F122" s="329"/>
      <c r="G122" s="329"/>
      <c r="H122" s="329"/>
      <c r="R122" s="208">
        <f t="shared" si="70"/>
        <v>0</v>
      </c>
      <c r="S122" s="278"/>
    </row>
    <row r="123" spans="1:19" x14ac:dyDescent="0.25">
      <c r="A123" s="330">
        <v>423419</v>
      </c>
      <c r="B123" s="331" t="s">
        <v>65</v>
      </c>
      <c r="C123" s="332">
        <v>20000</v>
      </c>
      <c r="D123" s="333"/>
      <c r="E123" s="334">
        <v>20000</v>
      </c>
      <c r="F123" s="329"/>
      <c r="G123" s="329"/>
      <c r="H123" s="329"/>
      <c r="R123" s="208">
        <f t="shared" si="70"/>
        <v>0</v>
      </c>
      <c r="S123" s="320">
        <f>C123-R123</f>
        <v>20000</v>
      </c>
    </row>
    <row r="124" spans="1:19" x14ac:dyDescent="0.25">
      <c r="A124" s="330">
        <v>423599</v>
      </c>
      <c r="B124" s="331" t="s">
        <v>42</v>
      </c>
      <c r="C124" s="332">
        <v>60000</v>
      </c>
      <c r="D124" s="333"/>
      <c r="E124" s="335">
        <v>60000</v>
      </c>
      <c r="F124" s="329"/>
      <c r="G124" s="329"/>
      <c r="H124" s="329"/>
      <c r="R124" s="208">
        <f t="shared" si="70"/>
        <v>0</v>
      </c>
      <c r="S124" s="320">
        <f t="shared" ref="S124:S126" si="71">C124-R124</f>
        <v>60000</v>
      </c>
    </row>
    <row r="125" spans="1:19" x14ac:dyDescent="0.25">
      <c r="A125" s="330">
        <v>423711</v>
      </c>
      <c r="B125" s="331" t="s">
        <v>181</v>
      </c>
      <c r="C125" s="332">
        <v>40000</v>
      </c>
      <c r="D125" s="333"/>
      <c r="E125" s="335">
        <v>40000</v>
      </c>
      <c r="F125" s="329"/>
      <c r="G125" s="329"/>
      <c r="H125" s="329"/>
      <c r="K125" s="191"/>
      <c r="R125" s="208">
        <f t="shared" si="70"/>
        <v>0</v>
      </c>
      <c r="S125" s="320">
        <f t="shared" si="71"/>
        <v>40000</v>
      </c>
    </row>
    <row r="126" spans="1:19" ht="15.75" thickBot="1" x14ac:dyDescent="0.3">
      <c r="A126" s="330">
        <v>423911</v>
      </c>
      <c r="B126" s="331" t="s">
        <v>45</v>
      </c>
      <c r="C126" s="336">
        <v>380000</v>
      </c>
      <c r="D126" s="337"/>
      <c r="E126" s="338">
        <v>380000</v>
      </c>
      <c r="F126" s="329"/>
      <c r="G126" s="329"/>
      <c r="H126" s="329"/>
      <c r="R126" s="208">
        <f t="shared" si="70"/>
        <v>0</v>
      </c>
      <c r="S126" s="320">
        <f t="shared" si="71"/>
        <v>380000</v>
      </c>
    </row>
    <row r="127" spans="1:19" ht="15.75" thickBot="1" x14ac:dyDescent="0.3">
      <c r="A127" s="330"/>
      <c r="B127" s="331" t="s">
        <v>193</v>
      </c>
      <c r="C127" s="339">
        <f>SUM(C123:C126)</f>
        <v>500000</v>
      </c>
      <c r="D127" s="340">
        <f t="shared" ref="D127:Q127" si="72">SUM(D123:D126)</f>
        <v>0</v>
      </c>
      <c r="E127" s="341">
        <f t="shared" si="72"/>
        <v>500000</v>
      </c>
      <c r="F127" s="342">
        <f t="shared" si="72"/>
        <v>0</v>
      </c>
      <c r="G127" s="342">
        <f t="shared" si="72"/>
        <v>0</v>
      </c>
      <c r="H127" s="342">
        <f t="shared" si="72"/>
        <v>0</v>
      </c>
      <c r="I127" s="280">
        <f t="shared" si="72"/>
        <v>0</v>
      </c>
      <c r="J127" s="280">
        <f t="shared" si="72"/>
        <v>0</v>
      </c>
      <c r="K127" s="280">
        <f t="shared" si="72"/>
        <v>0</v>
      </c>
      <c r="L127" s="280">
        <f t="shared" si="72"/>
        <v>0</v>
      </c>
      <c r="M127" s="280">
        <f t="shared" si="72"/>
        <v>0</v>
      </c>
      <c r="N127" s="280">
        <f t="shared" si="72"/>
        <v>0</v>
      </c>
      <c r="O127" s="280">
        <f t="shared" si="72"/>
        <v>0</v>
      </c>
      <c r="P127" s="280">
        <f t="shared" si="72"/>
        <v>0</v>
      </c>
      <c r="Q127" s="280">
        <f t="shared" si="72"/>
        <v>0</v>
      </c>
      <c r="R127" s="278">
        <f t="shared" si="70"/>
        <v>0</v>
      </c>
      <c r="S127" s="320">
        <f>SUM(S123:S126)</f>
        <v>500000</v>
      </c>
    </row>
    <row r="128" spans="1:19" x14ac:dyDescent="0.25">
      <c r="A128" s="343" t="s">
        <v>89</v>
      </c>
      <c r="B128" s="344" t="s">
        <v>95</v>
      </c>
      <c r="C128" s="345"/>
      <c r="D128" s="346"/>
      <c r="E128" s="347"/>
      <c r="F128" s="298"/>
      <c r="G128" s="298"/>
      <c r="H128" s="298"/>
      <c r="R128" s="195"/>
      <c r="S128" s="320"/>
    </row>
    <row r="129" spans="1:20" x14ac:dyDescent="0.25">
      <c r="A129" s="302">
        <v>423419</v>
      </c>
      <c r="B129" s="348" t="s">
        <v>65</v>
      </c>
      <c r="C129" s="345">
        <v>15000</v>
      </c>
      <c r="D129" s="346"/>
      <c r="E129" s="347">
        <v>15000</v>
      </c>
      <c r="F129" s="298"/>
      <c r="G129" s="298"/>
      <c r="H129" s="298"/>
      <c r="R129" s="257">
        <f>SUM(F129:Q129)</f>
        <v>0</v>
      </c>
      <c r="S129" s="322">
        <f>C129-R129</f>
        <v>15000</v>
      </c>
    </row>
    <row r="130" spans="1:20" x14ac:dyDescent="0.25">
      <c r="A130" s="302">
        <v>423599</v>
      </c>
      <c r="B130" s="348" t="s">
        <v>42</v>
      </c>
      <c r="C130" s="345">
        <v>20000</v>
      </c>
      <c r="D130" s="346"/>
      <c r="E130" s="347">
        <v>20000</v>
      </c>
      <c r="F130" s="298"/>
      <c r="G130" s="298"/>
      <c r="H130" s="298"/>
      <c r="R130" s="323">
        <f t="shared" ref="R130:R133" si="73">SUM(F130:Q130)</f>
        <v>0</v>
      </c>
      <c r="S130" s="320">
        <f t="shared" ref="S130:S133" si="74">C130-R130</f>
        <v>20000</v>
      </c>
    </row>
    <row r="131" spans="1:20" x14ac:dyDescent="0.25">
      <c r="A131" s="302">
        <v>423621</v>
      </c>
      <c r="B131" s="348" t="s">
        <v>96</v>
      </c>
      <c r="C131" s="345">
        <v>20000</v>
      </c>
      <c r="D131" s="346"/>
      <c r="E131" s="347">
        <v>20000</v>
      </c>
      <c r="F131" s="298"/>
      <c r="G131" s="298"/>
      <c r="H131" s="298"/>
      <c r="R131" s="208">
        <f t="shared" si="73"/>
        <v>0</v>
      </c>
      <c r="S131" s="320">
        <f t="shared" si="74"/>
        <v>20000</v>
      </c>
    </row>
    <row r="132" spans="1:20" x14ac:dyDescent="0.25">
      <c r="A132" s="302">
        <v>423711</v>
      </c>
      <c r="B132" s="348" t="s">
        <v>44</v>
      </c>
      <c r="C132" s="349">
        <v>15000</v>
      </c>
      <c r="D132" s="350"/>
      <c r="E132" s="351">
        <v>15000</v>
      </c>
      <c r="F132" s="298"/>
      <c r="G132" s="298"/>
      <c r="H132" s="298"/>
      <c r="R132" s="208">
        <f t="shared" si="73"/>
        <v>0</v>
      </c>
      <c r="S132" s="320">
        <f t="shared" si="74"/>
        <v>15000</v>
      </c>
    </row>
    <row r="133" spans="1:20" ht="15.75" thickBot="1" x14ac:dyDescent="0.3">
      <c r="A133" s="302">
        <v>423911</v>
      </c>
      <c r="B133" s="348" t="s">
        <v>182</v>
      </c>
      <c r="C133" s="352">
        <v>100000</v>
      </c>
      <c r="D133" s="353"/>
      <c r="E133" s="354">
        <v>100000</v>
      </c>
      <c r="F133" s="298"/>
      <c r="G133" s="298"/>
      <c r="H133" s="298"/>
      <c r="R133" s="321">
        <f t="shared" si="73"/>
        <v>0</v>
      </c>
      <c r="S133" s="320">
        <f t="shared" si="74"/>
        <v>100000</v>
      </c>
    </row>
    <row r="134" spans="1:20" ht="15.75" thickBot="1" x14ac:dyDescent="0.3">
      <c r="A134" s="302"/>
      <c r="B134" s="348" t="s">
        <v>194</v>
      </c>
      <c r="C134" s="339">
        <f>SUM(C129:C133)</f>
        <v>170000</v>
      </c>
      <c r="D134" s="355">
        <f>SUM(D129:D133)</f>
        <v>0</v>
      </c>
      <c r="E134" s="341">
        <f>SUM(E129:E133)</f>
        <v>170000</v>
      </c>
      <c r="F134" s="341">
        <f t="shared" ref="F134:Q134" si="75">SUM(F129:F133)</f>
        <v>0</v>
      </c>
      <c r="G134" s="341">
        <f t="shared" si="75"/>
        <v>0</v>
      </c>
      <c r="H134" s="341">
        <f t="shared" si="75"/>
        <v>0</v>
      </c>
      <c r="I134" s="281">
        <f t="shared" si="75"/>
        <v>0</v>
      </c>
      <c r="J134" s="281">
        <f t="shared" si="75"/>
        <v>0</v>
      </c>
      <c r="K134" s="281">
        <f t="shared" si="75"/>
        <v>0</v>
      </c>
      <c r="L134" s="281">
        <f t="shared" si="75"/>
        <v>0</v>
      </c>
      <c r="M134" s="281">
        <f t="shared" si="75"/>
        <v>0</v>
      </c>
      <c r="N134" s="281">
        <f t="shared" si="75"/>
        <v>0</v>
      </c>
      <c r="O134" s="281">
        <f t="shared" si="75"/>
        <v>0</v>
      </c>
      <c r="P134" s="281">
        <f t="shared" si="75"/>
        <v>0</v>
      </c>
      <c r="Q134" s="281">
        <f t="shared" si="75"/>
        <v>0</v>
      </c>
      <c r="R134" s="281">
        <f>SUM(F134:Q134)</f>
        <v>0</v>
      </c>
      <c r="S134" s="320">
        <f t="shared" ref="S134" si="76">SUM(E134:R134)</f>
        <v>170000</v>
      </c>
    </row>
    <row r="135" spans="1:20" ht="15.75" x14ac:dyDescent="0.25">
      <c r="A135" s="295" t="s">
        <v>9</v>
      </c>
      <c r="B135" s="296" t="s">
        <v>176</v>
      </c>
      <c r="C135" s="297"/>
      <c r="D135" s="297"/>
      <c r="E135" s="297"/>
      <c r="F135" s="298"/>
      <c r="G135" s="298"/>
      <c r="H135" s="298"/>
    </row>
    <row r="136" spans="1:20" x14ac:dyDescent="0.25">
      <c r="A136" s="299">
        <v>423911</v>
      </c>
      <c r="B136" s="300" t="s">
        <v>45</v>
      </c>
      <c r="C136" s="298">
        <v>70000</v>
      </c>
      <c r="D136" s="298"/>
      <c r="E136" s="301">
        <v>70000</v>
      </c>
      <c r="F136" s="298"/>
      <c r="G136" s="298"/>
      <c r="H136" s="298"/>
      <c r="J136" s="191"/>
    </row>
    <row r="137" spans="1:20" x14ac:dyDescent="0.25">
      <c r="A137" s="302">
        <v>423419</v>
      </c>
      <c r="B137" s="303" t="s">
        <v>65</v>
      </c>
      <c r="C137" s="298">
        <v>10000</v>
      </c>
      <c r="D137" s="298"/>
      <c r="E137" s="301">
        <v>10000</v>
      </c>
      <c r="F137" s="298"/>
      <c r="G137" s="298"/>
      <c r="H137" s="298"/>
    </row>
    <row r="138" spans="1:20" x14ac:dyDescent="0.25">
      <c r="A138" s="304">
        <v>423599</v>
      </c>
      <c r="B138" s="303" t="s">
        <v>42</v>
      </c>
      <c r="C138" s="298">
        <v>10000</v>
      </c>
      <c r="D138" s="298"/>
      <c r="E138" s="301">
        <v>10000</v>
      </c>
      <c r="F138" s="298"/>
      <c r="G138" s="298"/>
      <c r="H138" s="298"/>
      <c r="T138" s="324"/>
    </row>
    <row r="139" spans="1:20" x14ac:dyDescent="0.25">
      <c r="A139" s="305">
        <v>423711</v>
      </c>
      <c r="B139" s="306" t="s">
        <v>94</v>
      </c>
      <c r="C139" s="307">
        <v>10000</v>
      </c>
      <c r="D139" s="308"/>
      <c r="E139" s="309">
        <v>10000</v>
      </c>
      <c r="F139" s="298"/>
      <c r="G139" s="298"/>
      <c r="H139" s="298"/>
    </row>
    <row r="140" spans="1:20" x14ac:dyDescent="0.25">
      <c r="A140" s="298"/>
      <c r="B140" s="310" t="s">
        <v>195</v>
      </c>
      <c r="C140" s="311">
        <f>SUM(C136:C139)</f>
        <v>100000</v>
      </c>
      <c r="D140" s="312"/>
      <c r="E140" s="313">
        <f>SUM(E136:E139)</f>
        <v>100000</v>
      </c>
      <c r="F140" s="313">
        <f t="shared" ref="F140:H140" si="77">SUM(F136:F139)</f>
        <v>0</v>
      </c>
      <c r="G140" s="313">
        <f t="shared" si="77"/>
        <v>0</v>
      </c>
      <c r="H140" s="313">
        <f t="shared" si="77"/>
        <v>0</v>
      </c>
    </row>
    <row r="141" spans="1:20" x14ac:dyDescent="0.25">
      <c r="A141" s="282" t="s">
        <v>9</v>
      </c>
      <c r="B141" s="278" t="s">
        <v>191</v>
      </c>
      <c r="C141" s="283"/>
      <c r="D141" s="284"/>
      <c r="E141" s="284"/>
      <c r="F141" s="208"/>
      <c r="G141" s="208"/>
      <c r="H141" s="208"/>
      <c r="R141" t="s">
        <v>234</v>
      </c>
      <c r="S141" t="s">
        <v>235</v>
      </c>
    </row>
    <row r="142" spans="1:20" x14ac:dyDescent="0.25">
      <c r="A142" s="285">
        <v>422911</v>
      </c>
      <c r="B142" s="286" t="s">
        <v>97</v>
      </c>
      <c r="C142" s="208">
        <v>30000</v>
      </c>
      <c r="D142" s="208"/>
      <c r="E142" s="284">
        <v>30000</v>
      </c>
      <c r="F142" s="208"/>
      <c r="G142" s="208"/>
      <c r="H142" s="208"/>
      <c r="I142" s="208"/>
      <c r="J142" s="208"/>
      <c r="K142" s="208">
        <v>24000</v>
      </c>
      <c r="L142" s="208"/>
      <c r="M142" s="208"/>
      <c r="N142" s="208"/>
      <c r="O142" s="208">
        <v>6000</v>
      </c>
      <c r="P142" s="208"/>
      <c r="Q142" s="208"/>
      <c r="R142" s="208"/>
    </row>
    <row r="143" spans="1:20" x14ac:dyDescent="0.25">
      <c r="A143" s="287"/>
      <c r="B143" s="288" t="s">
        <v>217</v>
      </c>
      <c r="C143" s="278">
        <f>C142</f>
        <v>30000</v>
      </c>
      <c r="D143" s="208"/>
      <c r="E143" s="289">
        <f>E142</f>
        <v>30000</v>
      </c>
      <c r="F143" s="289">
        <f t="shared" ref="F143:Q143" si="78">F142</f>
        <v>0</v>
      </c>
      <c r="G143" s="289">
        <f t="shared" si="78"/>
        <v>0</v>
      </c>
      <c r="H143" s="289">
        <f t="shared" si="78"/>
        <v>0</v>
      </c>
      <c r="I143" s="289">
        <f t="shared" si="78"/>
        <v>0</v>
      </c>
      <c r="J143" s="289">
        <f t="shared" si="78"/>
        <v>0</v>
      </c>
      <c r="K143" s="289">
        <f t="shared" si="78"/>
        <v>24000</v>
      </c>
      <c r="L143" s="289">
        <f t="shared" si="78"/>
        <v>0</v>
      </c>
      <c r="M143" s="289">
        <f t="shared" si="78"/>
        <v>0</v>
      </c>
      <c r="N143" s="289">
        <f t="shared" si="78"/>
        <v>0</v>
      </c>
      <c r="O143" s="289">
        <f t="shared" si="78"/>
        <v>6000</v>
      </c>
      <c r="P143" s="289">
        <f t="shared" si="78"/>
        <v>0</v>
      </c>
      <c r="Q143" s="289">
        <f t="shared" si="78"/>
        <v>0</v>
      </c>
      <c r="R143" s="377">
        <f>SUM(F142:Q142)</f>
        <v>30000</v>
      </c>
      <c r="S143" s="377">
        <f>C143-R143</f>
        <v>0</v>
      </c>
    </row>
    <row r="144" spans="1:20" x14ac:dyDescent="0.25">
      <c r="A144" s="290">
        <v>423419</v>
      </c>
      <c r="B144" s="291" t="s">
        <v>98</v>
      </c>
      <c r="C144" s="279">
        <v>3000</v>
      </c>
      <c r="D144" s="208"/>
      <c r="E144" s="292">
        <v>3000</v>
      </c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>
        <f>SUM(F144:Q144)</f>
        <v>0</v>
      </c>
      <c r="S144" s="377">
        <f t="shared" ref="S144:S148" si="79">C144-R144</f>
        <v>3000</v>
      </c>
    </row>
    <row r="145" spans="1:19" x14ac:dyDescent="0.25">
      <c r="A145" s="89">
        <v>423599</v>
      </c>
      <c r="B145" s="181" t="s">
        <v>42</v>
      </c>
      <c r="C145" s="208">
        <v>50000</v>
      </c>
      <c r="D145" s="208"/>
      <c r="E145" s="284">
        <v>50000</v>
      </c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>
        <f>SUM(F145:Q145)</f>
        <v>0</v>
      </c>
      <c r="S145" s="377">
        <f t="shared" si="79"/>
        <v>50000</v>
      </c>
    </row>
    <row r="146" spans="1:19" x14ac:dyDescent="0.25">
      <c r="A146" s="162">
        <v>423911</v>
      </c>
      <c r="B146" s="256" t="s">
        <v>45</v>
      </c>
      <c r="C146" s="208">
        <v>300000</v>
      </c>
      <c r="D146" s="208"/>
      <c r="E146" s="284">
        <v>300000</v>
      </c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>
        <f>SUM(F146:Q146)</f>
        <v>0</v>
      </c>
      <c r="S146" s="377">
        <f t="shared" si="79"/>
        <v>300000</v>
      </c>
    </row>
    <row r="147" spans="1:19" x14ac:dyDescent="0.25">
      <c r="A147" s="208"/>
      <c r="B147" s="293" t="s">
        <v>218</v>
      </c>
      <c r="C147" s="278">
        <f>SUM(C144:C146)</f>
        <v>353000</v>
      </c>
      <c r="D147" s="208"/>
      <c r="E147" s="289">
        <f>SUM(E144:E146)</f>
        <v>353000</v>
      </c>
      <c r="F147" s="289">
        <f>SUM(F144:F146)</f>
        <v>0</v>
      </c>
      <c r="G147" s="289">
        <f>SUM(G144:G146)</f>
        <v>0</v>
      </c>
      <c r="H147" s="289">
        <f>SUM(H144:H146)</f>
        <v>0</v>
      </c>
      <c r="I147" s="289">
        <f t="shared" ref="I147:Q147" si="80">SUM(I144:I146)</f>
        <v>0</v>
      </c>
      <c r="J147" s="289">
        <f t="shared" si="80"/>
        <v>0</v>
      </c>
      <c r="K147" s="289">
        <f t="shared" si="80"/>
        <v>0</v>
      </c>
      <c r="L147" s="289">
        <f t="shared" si="80"/>
        <v>0</v>
      </c>
      <c r="M147" s="289">
        <f t="shared" si="80"/>
        <v>0</v>
      </c>
      <c r="N147" s="289">
        <f t="shared" si="80"/>
        <v>0</v>
      </c>
      <c r="O147" s="289">
        <f t="shared" si="80"/>
        <v>0</v>
      </c>
      <c r="P147" s="289">
        <f t="shared" si="80"/>
        <v>0</v>
      </c>
      <c r="Q147" s="289">
        <f t="shared" si="80"/>
        <v>0</v>
      </c>
      <c r="R147" s="378">
        <f>SUM(F147:Q147)</f>
        <v>0</v>
      </c>
      <c r="S147" s="377">
        <f t="shared" si="79"/>
        <v>353000</v>
      </c>
    </row>
    <row r="148" spans="1:19" x14ac:dyDescent="0.25">
      <c r="A148" s="294"/>
      <c r="B148" s="293" t="s">
        <v>99</v>
      </c>
      <c r="C148" s="278">
        <f t="shared" ref="C148:Q148" si="81">C143+C147</f>
        <v>383000</v>
      </c>
      <c r="D148" s="278">
        <f t="shared" si="81"/>
        <v>0</v>
      </c>
      <c r="E148" s="289">
        <f t="shared" si="81"/>
        <v>383000</v>
      </c>
      <c r="F148" s="289">
        <f t="shared" si="81"/>
        <v>0</v>
      </c>
      <c r="G148" s="289">
        <f t="shared" si="81"/>
        <v>0</v>
      </c>
      <c r="H148" s="289">
        <f t="shared" si="81"/>
        <v>0</v>
      </c>
      <c r="I148" s="289">
        <f t="shared" si="81"/>
        <v>0</v>
      </c>
      <c r="J148" s="289">
        <f t="shared" si="81"/>
        <v>0</v>
      </c>
      <c r="K148" s="289">
        <f t="shared" si="81"/>
        <v>24000</v>
      </c>
      <c r="L148" s="289">
        <f t="shared" si="81"/>
        <v>0</v>
      </c>
      <c r="M148" s="289">
        <f t="shared" si="81"/>
        <v>0</v>
      </c>
      <c r="N148" s="289">
        <f t="shared" si="81"/>
        <v>0</v>
      </c>
      <c r="O148" s="289">
        <f t="shared" si="81"/>
        <v>6000</v>
      </c>
      <c r="P148" s="289">
        <f t="shared" si="81"/>
        <v>0</v>
      </c>
      <c r="Q148" s="289">
        <f t="shared" si="81"/>
        <v>0</v>
      </c>
      <c r="R148" s="377">
        <f>R143+R147</f>
        <v>30000</v>
      </c>
      <c r="S148" s="377">
        <f t="shared" si="79"/>
        <v>353000</v>
      </c>
    </row>
    <row r="149" spans="1:19" x14ac:dyDescent="0.25">
      <c r="A149" s="257"/>
      <c r="B149" s="258"/>
      <c r="C149" s="259"/>
      <c r="D149" s="259"/>
      <c r="E149" s="259"/>
      <c r="F149" s="259"/>
      <c r="G149" s="259"/>
      <c r="H149" s="259"/>
    </row>
    <row r="150" spans="1:19" x14ac:dyDescent="0.25">
      <c r="B150" s="256" t="s">
        <v>186</v>
      </c>
      <c r="C150" s="260" t="s">
        <v>116</v>
      </c>
      <c r="D150" s="260" t="s">
        <v>117</v>
      </c>
      <c r="E150" s="260" t="s">
        <v>93</v>
      </c>
    </row>
    <row r="151" spans="1:19" x14ac:dyDescent="0.25">
      <c r="B151" t="s">
        <v>113</v>
      </c>
      <c r="C151" s="375">
        <v>28180000</v>
      </c>
      <c r="D151">
        <v>5532000</v>
      </c>
      <c r="E151">
        <v>33712000</v>
      </c>
    </row>
    <row r="152" spans="1:19" x14ac:dyDescent="0.25">
      <c r="B152" t="s">
        <v>114</v>
      </c>
      <c r="C152">
        <v>4045000</v>
      </c>
      <c r="D152">
        <v>800000</v>
      </c>
      <c r="E152">
        <v>4845000</v>
      </c>
      <c r="F152" s="190"/>
    </row>
    <row r="153" spans="1:19" x14ac:dyDescent="0.25">
      <c r="B153" t="s">
        <v>183</v>
      </c>
      <c r="F153" s="191"/>
    </row>
    <row r="154" spans="1:19" x14ac:dyDescent="0.25">
      <c r="B154" t="s">
        <v>184</v>
      </c>
      <c r="F154" s="191"/>
    </row>
    <row r="155" spans="1:19" x14ac:dyDescent="0.25">
      <c r="B155" t="s">
        <v>226</v>
      </c>
      <c r="C155">
        <v>383000</v>
      </c>
      <c r="E155">
        <v>383000</v>
      </c>
      <c r="F155" s="191"/>
    </row>
    <row r="156" spans="1:19" x14ac:dyDescent="0.25">
      <c r="B156" t="s">
        <v>115</v>
      </c>
      <c r="C156">
        <v>300000</v>
      </c>
      <c r="E156">
        <v>300000</v>
      </c>
    </row>
    <row r="157" spans="1:19" x14ac:dyDescent="0.25">
      <c r="B157" t="s">
        <v>227</v>
      </c>
      <c r="C157">
        <v>2900000</v>
      </c>
      <c r="E157">
        <v>2900000</v>
      </c>
    </row>
    <row r="158" spans="1:19" x14ac:dyDescent="0.25">
      <c r="B158" t="s">
        <v>187</v>
      </c>
      <c r="C158" s="242">
        <f>SUM(C151:C157)</f>
        <v>35808000</v>
      </c>
      <c r="D158" s="242">
        <f>SUM(D151:D157)</f>
        <v>6332000</v>
      </c>
      <c r="E158" s="242">
        <f>SUM(E151:E157)</f>
        <v>42140000</v>
      </c>
      <c r="F158" t="s">
        <v>118</v>
      </c>
    </row>
  </sheetData>
  <mergeCells count="6">
    <mergeCell ref="K1:L1"/>
    <mergeCell ref="C1:H1"/>
    <mergeCell ref="B75:E75"/>
    <mergeCell ref="B99:E99"/>
    <mergeCell ref="F99:H99"/>
    <mergeCell ref="F75:H75"/>
  </mergeCells>
  <pageMargins left="0.7" right="0.7" top="0.75" bottom="0.75" header="0.3" footer="0.3"/>
  <pageSetup scale="82" orientation="portrait" r:id="rId1"/>
  <rowBreaks count="1" manualBreakCount="1">
    <brk id="102" max="19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47"/>
  <sheetViews>
    <sheetView topLeftCell="A85" zoomScaleNormal="100" workbookViewId="0">
      <selection activeCell="I129" sqref="I129"/>
    </sheetView>
  </sheetViews>
  <sheetFormatPr defaultRowHeight="15" x14ac:dyDescent="0.25"/>
  <cols>
    <col min="2" max="2" width="14.7109375" customWidth="1"/>
    <col min="3" max="3" width="39.42578125" customWidth="1"/>
    <col min="4" max="4" width="17.85546875" customWidth="1"/>
    <col min="5" max="5" width="18.42578125" customWidth="1"/>
    <col min="6" max="6" width="20.28515625" customWidth="1"/>
    <col min="7" max="7" width="18.140625" customWidth="1"/>
    <col min="8" max="8" width="18.7109375" customWidth="1"/>
    <col min="9" max="9" width="18.85546875" customWidth="1"/>
  </cols>
  <sheetData>
    <row r="4" spans="2:9" x14ac:dyDescent="0.25">
      <c r="B4" s="171" t="s">
        <v>9</v>
      </c>
      <c r="C4" s="382" t="s">
        <v>178</v>
      </c>
      <c r="D4" s="383"/>
      <c r="E4" s="383"/>
      <c r="F4" s="384"/>
      <c r="G4" s="260" t="s">
        <v>5</v>
      </c>
      <c r="H4" s="260" t="s">
        <v>239</v>
      </c>
      <c r="I4" s="260" t="s">
        <v>240</v>
      </c>
    </row>
    <row r="5" spans="2:9" x14ac:dyDescent="0.25">
      <c r="B5" s="20">
        <v>422111</v>
      </c>
      <c r="C5" s="53" t="s">
        <v>63</v>
      </c>
      <c r="D5" s="40">
        <v>30000</v>
      </c>
      <c r="E5" s="41">
        <v>0</v>
      </c>
      <c r="F5" s="42">
        <f>D5+E5</f>
        <v>30000</v>
      </c>
    </row>
    <row r="6" spans="2:9" ht="15.75" thickBot="1" x14ac:dyDescent="0.3">
      <c r="B6" s="78">
        <v>422911</v>
      </c>
      <c r="C6" s="177" t="s">
        <v>64</v>
      </c>
      <c r="D6" s="40">
        <v>100000</v>
      </c>
      <c r="E6" s="178"/>
      <c r="F6" s="121">
        <f>D6+E6</f>
        <v>100000</v>
      </c>
    </row>
    <row r="7" spans="2:9" ht="15.75" thickBot="1" x14ac:dyDescent="0.3">
      <c r="B7" s="172"/>
      <c r="C7" s="173" t="s">
        <v>212</v>
      </c>
      <c r="D7" s="174">
        <f>D5+D6</f>
        <v>130000</v>
      </c>
      <c r="E7" s="174">
        <f t="shared" ref="E7:F7" si="0">E5+E6</f>
        <v>0</v>
      </c>
      <c r="F7" s="174">
        <f t="shared" si="0"/>
        <v>130000</v>
      </c>
    </row>
    <row r="8" spans="2:9" x14ac:dyDescent="0.25">
      <c r="B8" s="20">
        <v>423419</v>
      </c>
      <c r="C8" s="53" t="s">
        <v>65</v>
      </c>
      <c r="D8" s="22">
        <v>50000</v>
      </c>
      <c r="E8" s="23"/>
      <c r="F8" s="24">
        <f t="shared" ref="F8:F13" si="1">D8+E8</f>
        <v>50000</v>
      </c>
    </row>
    <row r="9" spans="2:9" x14ac:dyDescent="0.25">
      <c r="B9" s="20">
        <v>423421</v>
      </c>
      <c r="C9" s="53" t="s">
        <v>66</v>
      </c>
      <c r="D9" s="22">
        <v>30000</v>
      </c>
      <c r="E9" s="23"/>
      <c r="F9" s="24">
        <f t="shared" si="1"/>
        <v>30000</v>
      </c>
    </row>
    <row r="10" spans="2:9" x14ac:dyDescent="0.25">
      <c r="B10" s="20">
        <v>423599</v>
      </c>
      <c r="C10" s="53" t="s">
        <v>67</v>
      </c>
      <c r="D10" s="22">
        <v>70000</v>
      </c>
      <c r="E10" s="23">
        <v>0</v>
      </c>
      <c r="F10" s="24">
        <f t="shared" si="1"/>
        <v>70000</v>
      </c>
    </row>
    <row r="11" spans="2:9" x14ac:dyDescent="0.25">
      <c r="B11" s="78">
        <v>423621</v>
      </c>
      <c r="C11" s="177" t="s">
        <v>43</v>
      </c>
      <c r="D11" s="22">
        <v>70000</v>
      </c>
      <c r="E11" s="23"/>
      <c r="F11" s="180">
        <f t="shared" si="1"/>
        <v>70000</v>
      </c>
    </row>
    <row r="12" spans="2:9" x14ac:dyDescent="0.25">
      <c r="B12" s="20">
        <v>423711</v>
      </c>
      <c r="C12" s="53" t="s">
        <v>44</v>
      </c>
      <c r="D12" s="22">
        <v>30000</v>
      </c>
      <c r="E12" s="23"/>
      <c r="F12" s="24">
        <f t="shared" si="1"/>
        <v>30000</v>
      </c>
    </row>
    <row r="13" spans="2:9" ht="15.75" thickBot="1" x14ac:dyDescent="0.3">
      <c r="B13" s="20">
        <v>423911</v>
      </c>
      <c r="C13" s="53" t="s">
        <v>68</v>
      </c>
      <c r="D13" s="40">
        <v>170000</v>
      </c>
      <c r="E13" s="41"/>
      <c r="F13" s="42">
        <f t="shared" si="1"/>
        <v>170000</v>
      </c>
    </row>
    <row r="14" spans="2:9" ht="15.75" thickBot="1" x14ac:dyDescent="0.3">
      <c r="B14" s="172"/>
      <c r="C14" s="173" t="s">
        <v>213</v>
      </c>
      <c r="D14" s="174">
        <f>SUM(D8:D13)</f>
        <v>420000</v>
      </c>
      <c r="E14" s="175">
        <f t="shared" ref="E14:F14" si="2">SUM(E8:E13)</f>
        <v>0</v>
      </c>
      <c r="F14" s="176">
        <f t="shared" si="2"/>
        <v>420000</v>
      </c>
    </row>
    <row r="15" spans="2:9" x14ac:dyDescent="0.25">
      <c r="B15" s="20">
        <v>424221</v>
      </c>
      <c r="C15" s="53" t="s">
        <v>69</v>
      </c>
      <c r="D15" s="22">
        <v>3100000</v>
      </c>
      <c r="E15" s="23">
        <v>800000</v>
      </c>
      <c r="F15" s="24">
        <f>D15+E15</f>
        <v>3900000</v>
      </c>
    </row>
    <row r="16" spans="2:9" x14ac:dyDescent="0.25">
      <c r="B16" s="20">
        <v>424221</v>
      </c>
      <c r="C16" s="53" t="s">
        <v>70</v>
      </c>
      <c r="D16" s="22">
        <v>0</v>
      </c>
      <c r="E16" s="23"/>
      <c r="F16" s="24">
        <f>D16+E16</f>
        <v>0</v>
      </c>
    </row>
    <row r="17" spans="2:9" x14ac:dyDescent="0.25">
      <c r="B17" s="20">
        <v>424221</v>
      </c>
      <c r="C17" s="53" t="s">
        <v>71</v>
      </c>
      <c r="D17" s="22">
        <v>0</v>
      </c>
      <c r="E17" s="23">
        <v>0</v>
      </c>
      <c r="F17" s="24">
        <f>D17+E17</f>
        <v>0</v>
      </c>
    </row>
    <row r="18" spans="2:9" x14ac:dyDescent="0.25">
      <c r="B18" s="20">
        <v>424221</v>
      </c>
      <c r="C18" s="53" t="s">
        <v>72</v>
      </c>
      <c r="D18" s="22">
        <v>0</v>
      </c>
      <c r="E18" s="23"/>
      <c r="F18" s="24">
        <f>D18+E18</f>
        <v>0</v>
      </c>
    </row>
    <row r="19" spans="2:9" ht="15.75" thickBot="1" x14ac:dyDescent="0.3">
      <c r="B19" s="20">
        <v>424911</v>
      </c>
      <c r="C19" s="53" t="s">
        <v>73</v>
      </c>
      <c r="D19" s="40">
        <v>50000</v>
      </c>
      <c r="E19" s="41"/>
      <c r="F19" s="42">
        <f>D19+E19</f>
        <v>50000</v>
      </c>
    </row>
    <row r="20" spans="2:9" ht="15.75" thickBot="1" x14ac:dyDescent="0.3">
      <c r="B20" s="172"/>
      <c r="C20" s="173" t="s">
        <v>214</v>
      </c>
      <c r="D20" s="174">
        <f t="shared" ref="D20:F20" si="3">SUM(D15:D19)</f>
        <v>3150000</v>
      </c>
      <c r="E20" s="175">
        <f t="shared" si="3"/>
        <v>800000</v>
      </c>
      <c r="F20" s="176">
        <f t="shared" si="3"/>
        <v>3950000</v>
      </c>
    </row>
    <row r="21" spans="2:9" x14ac:dyDescent="0.25">
      <c r="B21" s="78">
        <v>426111</v>
      </c>
      <c r="C21" s="181" t="s">
        <v>74</v>
      </c>
      <c r="D21" s="182">
        <v>10000</v>
      </c>
      <c r="E21" s="183">
        <v>0</v>
      </c>
      <c r="F21" s="184">
        <f>D21+E21</f>
        <v>10000</v>
      </c>
    </row>
    <row r="22" spans="2:9" ht="15.75" thickBot="1" x14ac:dyDescent="0.3">
      <c r="B22" s="20">
        <v>426411</v>
      </c>
      <c r="C22" s="53" t="s">
        <v>52</v>
      </c>
      <c r="D22" s="40">
        <v>35000</v>
      </c>
      <c r="E22" s="240"/>
      <c r="F22" s="241">
        <f>D22+E22</f>
        <v>35000</v>
      </c>
    </row>
    <row r="23" spans="2:9" ht="15.75" thickBot="1" x14ac:dyDescent="0.3">
      <c r="B23" s="172"/>
      <c r="C23" s="173" t="s">
        <v>215</v>
      </c>
      <c r="D23" s="174">
        <f>D21+D22</f>
        <v>45000</v>
      </c>
      <c r="E23" s="174">
        <f>E21+E22</f>
        <v>0</v>
      </c>
      <c r="F23" s="179">
        <f>F21+F22</f>
        <v>45000</v>
      </c>
    </row>
    <row r="24" spans="2:9" ht="15.75" thickBot="1" x14ac:dyDescent="0.3">
      <c r="B24" s="78">
        <v>512241</v>
      </c>
      <c r="C24" s="177" t="s">
        <v>60</v>
      </c>
      <c r="D24" s="182">
        <v>50000</v>
      </c>
      <c r="E24" s="185"/>
      <c r="F24" s="179">
        <f>D24+E24</f>
        <v>50000</v>
      </c>
    </row>
    <row r="25" spans="2:9" ht="15.75" thickBot="1" x14ac:dyDescent="0.3">
      <c r="B25" s="20">
        <v>512631</v>
      </c>
      <c r="C25" s="53" t="s">
        <v>75</v>
      </c>
      <c r="D25" s="40">
        <v>100000</v>
      </c>
      <c r="E25" s="183"/>
      <c r="F25" s="179">
        <f>D25+E25</f>
        <v>100000</v>
      </c>
    </row>
    <row r="26" spans="2:9" ht="15.75" thickBot="1" x14ac:dyDescent="0.3">
      <c r="B26" s="172"/>
      <c r="C26" s="173" t="s">
        <v>216</v>
      </c>
      <c r="D26" s="174">
        <f>SUM(D24:D25)</f>
        <v>150000</v>
      </c>
      <c r="E26" s="174">
        <f t="shared" ref="E26:F26" si="4">E24+E25</f>
        <v>0</v>
      </c>
      <c r="F26" s="179">
        <f t="shared" si="4"/>
        <v>150000</v>
      </c>
    </row>
    <row r="27" spans="2:9" x14ac:dyDescent="0.25">
      <c r="B27" s="315"/>
      <c r="C27" s="316" t="s">
        <v>76</v>
      </c>
      <c r="D27" s="317">
        <f>D26+D23+D20+D14+D7</f>
        <v>3895000</v>
      </c>
      <c r="E27" s="318">
        <f>E26+E23+E20+E14+E7</f>
        <v>800000</v>
      </c>
      <c r="F27" s="319">
        <f>F26+F23+F20+F14+F7</f>
        <v>4695000</v>
      </c>
    </row>
    <row r="30" spans="2:9" x14ac:dyDescent="0.25">
      <c r="C30" t="s">
        <v>236</v>
      </c>
    </row>
    <row r="31" spans="2:9" x14ac:dyDescent="0.25">
      <c r="B31" s="2" t="s">
        <v>1</v>
      </c>
      <c r="C31" s="3" t="s">
        <v>2</v>
      </c>
      <c r="D31" s="4" t="s">
        <v>3</v>
      </c>
      <c r="E31" s="5" t="s">
        <v>4</v>
      </c>
      <c r="F31" s="6" t="s">
        <v>5</v>
      </c>
    </row>
    <row r="32" spans="2:9" x14ac:dyDescent="0.25">
      <c r="B32" s="9" t="s">
        <v>9</v>
      </c>
      <c r="C32" s="10" t="s">
        <v>10</v>
      </c>
      <c r="D32" s="11">
        <v>3</v>
      </c>
      <c r="E32" s="12">
        <v>4</v>
      </c>
      <c r="F32" s="13">
        <v>8</v>
      </c>
      <c r="G32" s="260" t="s">
        <v>5</v>
      </c>
      <c r="H32" s="260" t="s">
        <v>239</v>
      </c>
      <c r="I32" s="260" t="s">
        <v>240</v>
      </c>
    </row>
    <row r="33" spans="2:6" x14ac:dyDescent="0.25">
      <c r="B33" s="15">
        <v>411111</v>
      </c>
      <c r="C33" s="16" t="s">
        <v>11</v>
      </c>
      <c r="D33" s="17"/>
      <c r="E33" s="18"/>
      <c r="F33" s="19"/>
    </row>
    <row r="34" spans="2:6" x14ac:dyDescent="0.25">
      <c r="B34" s="20">
        <v>411111</v>
      </c>
      <c r="C34" s="21" t="s">
        <v>12</v>
      </c>
      <c r="D34" s="22">
        <v>17261000</v>
      </c>
      <c r="E34" s="23"/>
      <c r="F34" s="24">
        <v>17261000</v>
      </c>
    </row>
    <row r="35" spans="2:6" x14ac:dyDescent="0.25">
      <c r="B35" s="25"/>
      <c r="C35" s="26" t="s">
        <v>199</v>
      </c>
      <c r="D35" s="27">
        <f t="shared" ref="D35:F35" si="5">D34</f>
        <v>17261000</v>
      </c>
      <c r="E35" s="28">
        <f t="shared" si="5"/>
        <v>0</v>
      </c>
      <c r="F35" s="29">
        <f t="shared" si="5"/>
        <v>17261000</v>
      </c>
    </row>
    <row r="36" spans="2:6" x14ac:dyDescent="0.25">
      <c r="B36" s="30">
        <v>412000</v>
      </c>
      <c r="C36" s="31" t="s">
        <v>13</v>
      </c>
      <c r="D36" s="32"/>
      <c r="E36" s="33"/>
      <c r="F36" s="34"/>
    </row>
    <row r="37" spans="2:6" x14ac:dyDescent="0.25">
      <c r="B37" s="35">
        <v>412111</v>
      </c>
      <c r="C37" s="36" t="s">
        <v>14</v>
      </c>
      <c r="D37" s="37">
        <v>1985000</v>
      </c>
      <c r="E37" s="38"/>
      <c r="F37" s="39">
        <v>1985000</v>
      </c>
    </row>
    <row r="38" spans="2:6" x14ac:dyDescent="0.25">
      <c r="B38" s="35">
        <v>412211</v>
      </c>
      <c r="C38" s="36" t="s">
        <v>15</v>
      </c>
      <c r="D38" s="37">
        <v>889000</v>
      </c>
      <c r="E38" s="38"/>
      <c r="F38" s="39">
        <v>889000</v>
      </c>
    </row>
    <row r="39" spans="2:6" ht="15.75" thickBot="1" x14ac:dyDescent="0.3">
      <c r="B39" s="20">
        <v>412311</v>
      </c>
      <c r="C39" s="21" t="s">
        <v>16</v>
      </c>
      <c r="D39" s="40"/>
      <c r="E39" s="41"/>
      <c r="F39" s="42"/>
    </row>
    <row r="40" spans="2:6" ht="15.75" thickBot="1" x14ac:dyDescent="0.3">
      <c r="B40" s="43"/>
      <c r="C40" s="44" t="s">
        <v>200</v>
      </c>
      <c r="D40" s="45">
        <f>SUM(D37:D39)</f>
        <v>2874000</v>
      </c>
      <c r="E40" s="46">
        <f t="shared" ref="E40:F40" si="6">SUM(E37:E39)</f>
        <v>0</v>
      </c>
      <c r="F40" s="47">
        <f t="shared" si="6"/>
        <v>2874000</v>
      </c>
    </row>
    <row r="41" spans="2:6" x14ac:dyDescent="0.25">
      <c r="B41" s="49">
        <v>413000</v>
      </c>
      <c r="C41" s="50" t="s">
        <v>17</v>
      </c>
      <c r="D41" s="22"/>
      <c r="E41" s="51"/>
      <c r="F41" s="52"/>
    </row>
    <row r="42" spans="2:6" ht="15.75" thickBot="1" x14ac:dyDescent="0.3">
      <c r="B42" s="20">
        <v>413142</v>
      </c>
      <c r="C42" s="53" t="s">
        <v>18</v>
      </c>
      <c r="D42" s="40"/>
      <c r="E42" s="41">
        <v>70000</v>
      </c>
      <c r="F42" s="42">
        <v>70000</v>
      </c>
    </row>
    <row r="43" spans="2:6" ht="15.75" thickBot="1" x14ac:dyDescent="0.3">
      <c r="B43" s="54"/>
      <c r="C43" s="55" t="s">
        <v>201</v>
      </c>
      <c r="D43" s="56"/>
      <c r="E43" s="57">
        <f>E42</f>
        <v>70000</v>
      </c>
      <c r="F43" s="58">
        <v>70000</v>
      </c>
    </row>
    <row r="44" spans="2:6" x14ac:dyDescent="0.25">
      <c r="B44" s="15">
        <v>414000</v>
      </c>
      <c r="C44" s="16" t="s">
        <v>19</v>
      </c>
      <c r="D44" s="59"/>
      <c r="E44" s="60"/>
      <c r="F44" s="61"/>
    </row>
    <row r="45" spans="2:6" x14ac:dyDescent="0.25">
      <c r="B45" s="62">
        <v>414311</v>
      </c>
      <c r="C45" s="63" t="s">
        <v>180</v>
      </c>
      <c r="D45" s="22">
        <v>300000</v>
      </c>
      <c r="E45" s="23"/>
      <c r="F45" s="64">
        <v>300000</v>
      </c>
    </row>
    <row r="46" spans="2:6" ht="15.75" thickBot="1" x14ac:dyDescent="0.3">
      <c r="B46" s="62">
        <v>414314</v>
      </c>
      <c r="C46" s="63" t="s">
        <v>179</v>
      </c>
      <c r="D46" s="65"/>
      <c r="E46" s="66">
        <v>60000</v>
      </c>
      <c r="F46" s="64">
        <v>60000</v>
      </c>
    </row>
    <row r="47" spans="2:6" ht="15.75" thickBot="1" x14ac:dyDescent="0.3">
      <c r="B47" s="43"/>
      <c r="C47" s="44" t="s">
        <v>231</v>
      </c>
      <c r="D47" s="45">
        <f>SUM(D45+D46)</f>
        <v>300000</v>
      </c>
      <c r="E47" s="67">
        <f t="shared" ref="E47:F47" si="7">SUM(E44:E46)</f>
        <v>60000</v>
      </c>
      <c r="F47" s="68">
        <f t="shared" si="7"/>
        <v>360000</v>
      </c>
    </row>
    <row r="48" spans="2:6" x14ac:dyDescent="0.25">
      <c r="B48" s="15">
        <v>415000</v>
      </c>
      <c r="C48" s="16" t="s">
        <v>20</v>
      </c>
      <c r="D48" s="59"/>
      <c r="E48" s="60"/>
      <c r="F48" s="61"/>
    </row>
    <row r="49" spans="2:6" ht="15.75" thickBot="1" x14ac:dyDescent="0.3">
      <c r="B49" s="69">
        <v>415112</v>
      </c>
      <c r="C49" s="70" t="s">
        <v>21</v>
      </c>
      <c r="D49" s="40">
        <v>280000</v>
      </c>
      <c r="E49" s="71"/>
      <c r="F49" s="42">
        <v>280000</v>
      </c>
    </row>
    <row r="50" spans="2:6" ht="15.75" thickBot="1" x14ac:dyDescent="0.3">
      <c r="B50" s="43"/>
      <c r="C50" s="44" t="s">
        <v>202</v>
      </c>
      <c r="D50" s="45">
        <f>SUM(D49)</f>
        <v>280000</v>
      </c>
      <c r="E50" s="72">
        <f t="shared" ref="E50:F50" si="8">E49</f>
        <v>0</v>
      </c>
      <c r="F50" s="73">
        <f t="shared" si="8"/>
        <v>280000</v>
      </c>
    </row>
    <row r="51" spans="2:6" x14ac:dyDescent="0.25">
      <c r="B51" s="74">
        <v>416000</v>
      </c>
      <c r="C51" s="75" t="s">
        <v>22</v>
      </c>
      <c r="D51" s="76"/>
      <c r="E51" s="60"/>
      <c r="F51" s="77"/>
    </row>
    <row r="52" spans="2:6" ht="15.75" thickBot="1" x14ac:dyDescent="0.3">
      <c r="B52" s="78">
        <v>416111</v>
      </c>
      <c r="C52" s="75" t="s">
        <v>23</v>
      </c>
      <c r="D52" s="59">
        <v>130000</v>
      </c>
      <c r="E52" s="60"/>
      <c r="F52" s="79">
        <v>130000</v>
      </c>
    </row>
    <row r="53" spans="2:6" ht="15.75" thickBot="1" x14ac:dyDescent="0.3">
      <c r="B53" s="43"/>
      <c r="C53" s="44" t="s">
        <v>203</v>
      </c>
      <c r="D53" s="45">
        <f>D51+D52</f>
        <v>130000</v>
      </c>
      <c r="E53" s="67">
        <f>E51+E52</f>
        <v>0</v>
      </c>
      <c r="F53" s="73">
        <v>130000</v>
      </c>
    </row>
    <row r="54" spans="2:6" x14ac:dyDescent="0.25">
      <c r="B54" s="80">
        <v>421000</v>
      </c>
      <c r="C54" s="81" t="s">
        <v>24</v>
      </c>
      <c r="D54" s="82"/>
      <c r="E54" s="83"/>
      <c r="F54" s="84"/>
    </row>
    <row r="55" spans="2:6" x14ac:dyDescent="0.25">
      <c r="B55" s="78">
        <v>421111</v>
      </c>
      <c r="C55" s="85" t="s">
        <v>25</v>
      </c>
      <c r="D55" s="86">
        <v>50000</v>
      </c>
      <c r="E55" s="87">
        <v>20000</v>
      </c>
      <c r="F55" s="88">
        <f t="shared" ref="F55:F63" si="9">D55+E55</f>
        <v>70000</v>
      </c>
    </row>
    <row r="56" spans="2:6" x14ac:dyDescent="0.25">
      <c r="B56" s="89">
        <v>421211</v>
      </c>
      <c r="C56" s="90" t="s">
        <v>26</v>
      </c>
      <c r="D56" s="91">
        <v>990000</v>
      </c>
      <c r="E56" s="92">
        <v>920000</v>
      </c>
      <c r="F56" s="93">
        <f t="shared" si="9"/>
        <v>1910000</v>
      </c>
    </row>
    <row r="57" spans="2:6" x14ac:dyDescent="0.25">
      <c r="B57" s="89">
        <v>421224</v>
      </c>
      <c r="C57" s="90" t="s">
        <v>27</v>
      </c>
      <c r="D57" s="94">
        <v>180000</v>
      </c>
      <c r="E57" s="95">
        <v>30000</v>
      </c>
      <c r="F57" s="93">
        <f t="shared" si="9"/>
        <v>210000</v>
      </c>
    </row>
    <row r="58" spans="2:6" x14ac:dyDescent="0.25">
      <c r="B58" s="89">
        <v>421311</v>
      </c>
      <c r="C58" s="85" t="s">
        <v>28</v>
      </c>
      <c r="D58" s="91">
        <v>300000</v>
      </c>
      <c r="E58" s="87">
        <v>315000</v>
      </c>
      <c r="F58" s="93">
        <f t="shared" si="9"/>
        <v>615000</v>
      </c>
    </row>
    <row r="59" spans="2:6" x14ac:dyDescent="0.25">
      <c r="B59" s="96">
        <v>421411</v>
      </c>
      <c r="C59" s="85" t="s">
        <v>29</v>
      </c>
      <c r="D59" s="91">
        <v>115000</v>
      </c>
      <c r="E59" s="87">
        <v>15000</v>
      </c>
      <c r="F59" s="93">
        <f t="shared" si="9"/>
        <v>130000</v>
      </c>
    </row>
    <row r="60" spans="2:6" x14ac:dyDescent="0.25">
      <c r="B60" s="89">
        <v>421414</v>
      </c>
      <c r="C60" s="85" t="s">
        <v>30</v>
      </c>
      <c r="D60" s="91">
        <v>230000</v>
      </c>
      <c r="E60" s="87">
        <v>20000</v>
      </c>
      <c r="F60" s="93">
        <f t="shared" si="9"/>
        <v>250000</v>
      </c>
    </row>
    <row r="61" spans="2:6" x14ac:dyDescent="0.25">
      <c r="B61" s="89">
        <v>421421</v>
      </c>
      <c r="C61" s="85" t="s">
        <v>31</v>
      </c>
      <c r="D61" s="91">
        <v>15000</v>
      </c>
      <c r="E61" s="87"/>
      <c r="F61" s="93">
        <f t="shared" si="9"/>
        <v>15000</v>
      </c>
    </row>
    <row r="62" spans="2:6" x14ac:dyDescent="0.25">
      <c r="B62" s="97">
        <v>421511</v>
      </c>
      <c r="C62" s="98" t="s">
        <v>32</v>
      </c>
      <c r="D62" s="99">
        <v>240000</v>
      </c>
      <c r="E62" s="100"/>
      <c r="F62" s="101">
        <v>240000</v>
      </c>
    </row>
    <row r="63" spans="2:6" ht="15.75" thickBot="1" x14ac:dyDescent="0.3">
      <c r="B63" s="89">
        <v>421919</v>
      </c>
      <c r="C63" s="90" t="s">
        <v>33</v>
      </c>
      <c r="D63" s="102">
        <v>100000</v>
      </c>
      <c r="E63" s="103">
        <v>20000</v>
      </c>
      <c r="F63" s="104">
        <f t="shared" si="9"/>
        <v>120000</v>
      </c>
    </row>
    <row r="64" spans="2:6" ht="15.75" thickBot="1" x14ac:dyDescent="0.3">
      <c r="B64" s="43"/>
      <c r="C64" s="44" t="s">
        <v>204</v>
      </c>
      <c r="D64" s="45">
        <f t="shared" ref="D64:F64" si="10">SUM(D55:D63)</f>
        <v>2220000</v>
      </c>
      <c r="E64" s="67">
        <f t="shared" si="10"/>
        <v>1340000</v>
      </c>
      <c r="F64" s="73">
        <f t="shared" si="10"/>
        <v>3560000</v>
      </c>
    </row>
    <row r="65" spans="2:6" x14ac:dyDescent="0.25">
      <c r="B65" s="80">
        <v>422000</v>
      </c>
      <c r="C65" s="81" t="s">
        <v>34</v>
      </c>
      <c r="D65" s="105"/>
      <c r="E65" s="106"/>
      <c r="F65" s="107"/>
    </row>
    <row r="66" spans="2:6" x14ac:dyDescent="0.25">
      <c r="B66" s="20">
        <v>422111</v>
      </c>
      <c r="C66" s="108" t="s">
        <v>35</v>
      </c>
      <c r="D66" s="22">
        <v>18000</v>
      </c>
      <c r="E66" s="109">
        <v>22000</v>
      </c>
      <c r="F66" s="24">
        <f>D66+E66</f>
        <v>40000</v>
      </c>
    </row>
    <row r="67" spans="2:6" x14ac:dyDescent="0.25">
      <c r="B67" s="2">
        <v>422121</v>
      </c>
      <c r="C67" s="90" t="s">
        <v>36</v>
      </c>
      <c r="D67" s="110">
        <v>10000</v>
      </c>
      <c r="E67" s="111">
        <v>10000</v>
      </c>
      <c r="F67" s="112">
        <f>D67+E67</f>
        <v>20000</v>
      </c>
    </row>
    <row r="68" spans="2:6" ht="15.75" thickBot="1" x14ac:dyDescent="0.3">
      <c r="B68" s="20">
        <v>422131</v>
      </c>
      <c r="C68" s="144" t="s">
        <v>232</v>
      </c>
      <c r="D68" s="376">
        <v>65000</v>
      </c>
      <c r="E68" s="127"/>
      <c r="F68" s="42">
        <v>65000</v>
      </c>
    </row>
    <row r="69" spans="2:6" ht="15.75" thickBot="1" x14ac:dyDescent="0.3">
      <c r="B69" s="113"/>
      <c r="C69" s="114" t="s">
        <v>205</v>
      </c>
      <c r="D69" s="45">
        <f>SUM(D66:D68)</f>
        <v>93000</v>
      </c>
      <c r="E69" s="67">
        <f>SUM(E66:E67)</f>
        <v>32000</v>
      </c>
      <c r="F69" s="73">
        <f>SUM(F66:F68)</f>
        <v>125000</v>
      </c>
    </row>
    <row r="70" spans="2:6" x14ac:dyDescent="0.25">
      <c r="B70" s="80">
        <v>423000</v>
      </c>
      <c r="C70" s="81" t="s">
        <v>37</v>
      </c>
      <c r="D70" s="59"/>
      <c r="E70" s="60"/>
      <c r="F70" s="61"/>
    </row>
    <row r="71" spans="2:6" x14ac:dyDescent="0.25">
      <c r="B71" s="20">
        <v>423211</v>
      </c>
      <c r="C71" s="115" t="s">
        <v>38</v>
      </c>
      <c r="D71" s="22">
        <v>92000</v>
      </c>
      <c r="E71" s="41">
        <v>25000</v>
      </c>
      <c r="F71" s="24">
        <f t="shared" ref="F71:F77" si="11">SUM(D71:E71)</f>
        <v>117000</v>
      </c>
    </row>
    <row r="72" spans="2:6" x14ac:dyDescent="0.25">
      <c r="B72" s="69">
        <v>423221</v>
      </c>
      <c r="C72" s="116" t="s">
        <v>39</v>
      </c>
      <c r="D72" s="40">
        <v>50000</v>
      </c>
      <c r="E72" s="111">
        <v>10000</v>
      </c>
      <c r="F72" s="112">
        <f t="shared" si="11"/>
        <v>60000</v>
      </c>
    </row>
    <row r="73" spans="2:6" x14ac:dyDescent="0.25">
      <c r="B73" s="117">
        <v>423321</v>
      </c>
      <c r="C73" s="116" t="s">
        <v>40</v>
      </c>
      <c r="D73" s="110">
        <v>60000</v>
      </c>
      <c r="E73" s="111">
        <v>10000</v>
      </c>
      <c r="F73" s="42">
        <f>SUM(D73:E73)</f>
        <v>70000</v>
      </c>
    </row>
    <row r="74" spans="2:6" x14ac:dyDescent="0.25">
      <c r="B74" s="89">
        <v>423591</v>
      </c>
      <c r="C74" s="118" t="s">
        <v>41</v>
      </c>
      <c r="D74" s="91">
        <v>170000</v>
      </c>
      <c r="E74" s="119">
        <v>0</v>
      </c>
      <c r="F74" s="120">
        <f t="shared" si="11"/>
        <v>170000</v>
      </c>
    </row>
    <row r="75" spans="2:6" x14ac:dyDescent="0.25">
      <c r="B75" s="89">
        <v>423599</v>
      </c>
      <c r="C75" s="90" t="s">
        <v>42</v>
      </c>
      <c r="D75" s="40">
        <v>855000</v>
      </c>
      <c r="E75" s="111">
        <v>10000</v>
      </c>
      <c r="F75" s="121">
        <f t="shared" si="11"/>
        <v>865000</v>
      </c>
    </row>
    <row r="76" spans="2:6" x14ac:dyDescent="0.25">
      <c r="B76" s="89">
        <v>423621</v>
      </c>
      <c r="C76" s="90" t="s">
        <v>43</v>
      </c>
      <c r="D76" s="122">
        <v>50000</v>
      </c>
      <c r="E76" s="111">
        <v>30000</v>
      </c>
      <c r="F76" s="123">
        <f t="shared" si="11"/>
        <v>80000</v>
      </c>
    </row>
    <row r="77" spans="2:6" x14ac:dyDescent="0.25">
      <c r="B77" s="2">
        <v>423711</v>
      </c>
      <c r="C77" s="116" t="s">
        <v>44</v>
      </c>
      <c r="D77" s="124">
        <v>90000</v>
      </c>
      <c r="E77" s="111">
        <v>30000</v>
      </c>
      <c r="F77" s="112">
        <f t="shared" si="11"/>
        <v>120000</v>
      </c>
    </row>
    <row r="78" spans="2:6" ht="15.75" thickBot="1" x14ac:dyDescent="0.3">
      <c r="B78" s="2">
        <v>423911</v>
      </c>
      <c r="C78" s="125" t="s">
        <v>45</v>
      </c>
      <c r="D78" s="126"/>
      <c r="E78" s="127">
        <v>1200000</v>
      </c>
      <c r="F78" s="42">
        <v>1200000</v>
      </c>
    </row>
    <row r="79" spans="2:6" ht="15.75" thickBot="1" x14ac:dyDescent="0.3">
      <c r="B79" s="25"/>
      <c r="C79" s="128" t="s">
        <v>206</v>
      </c>
      <c r="D79" s="45">
        <f>SUM(D71:D77)</f>
        <v>1367000</v>
      </c>
      <c r="E79" s="67">
        <f t="shared" ref="E79:F79" si="12">SUM(E71:E78)</f>
        <v>1315000</v>
      </c>
      <c r="F79" s="73">
        <f t="shared" si="12"/>
        <v>2682000</v>
      </c>
    </row>
    <row r="80" spans="2:6" x14ac:dyDescent="0.25">
      <c r="B80" s="129">
        <v>425000</v>
      </c>
      <c r="C80" s="130" t="s">
        <v>46</v>
      </c>
      <c r="D80" s="131"/>
      <c r="E80" s="131"/>
      <c r="F80" s="61"/>
    </row>
    <row r="81" spans="2:6" x14ac:dyDescent="0.25">
      <c r="B81" s="132">
        <v>425191</v>
      </c>
      <c r="C81" s="133" t="s">
        <v>47</v>
      </c>
      <c r="D81" s="40">
        <v>950000</v>
      </c>
      <c r="E81" s="134">
        <v>40000</v>
      </c>
      <c r="F81" s="135">
        <f>D81+E81</f>
        <v>990000</v>
      </c>
    </row>
    <row r="82" spans="2:6" ht="15.75" thickBot="1" x14ac:dyDescent="0.3">
      <c r="B82" s="136">
        <v>425211</v>
      </c>
      <c r="C82" s="137" t="s">
        <v>48</v>
      </c>
      <c r="D82" s="138">
        <v>100000</v>
      </c>
      <c r="E82" s="139">
        <v>20000</v>
      </c>
      <c r="F82" s="42">
        <v>120000</v>
      </c>
    </row>
    <row r="83" spans="2:6" ht="15.75" thickBot="1" x14ac:dyDescent="0.3">
      <c r="B83" s="25"/>
      <c r="C83" s="26" t="s">
        <v>207</v>
      </c>
      <c r="D83" s="45">
        <f t="shared" ref="D83:F83" si="13">D81+D82</f>
        <v>1050000</v>
      </c>
      <c r="E83" s="67">
        <f t="shared" si="13"/>
        <v>60000</v>
      </c>
      <c r="F83" s="73">
        <f t="shared" si="13"/>
        <v>1110000</v>
      </c>
    </row>
    <row r="84" spans="2:6" x14ac:dyDescent="0.25">
      <c r="B84" s="129">
        <v>426000</v>
      </c>
      <c r="C84" s="140" t="s">
        <v>49</v>
      </c>
      <c r="D84" s="141"/>
      <c r="E84" s="142"/>
      <c r="F84" s="61"/>
    </row>
    <row r="85" spans="2:6" x14ac:dyDescent="0.25">
      <c r="B85" s="20">
        <v>426111</v>
      </c>
      <c r="C85" s="108" t="s">
        <v>50</v>
      </c>
      <c r="D85" s="22">
        <v>80000</v>
      </c>
      <c r="E85" s="109">
        <v>5000</v>
      </c>
      <c r="F85" s="24">
        <f t="shared" ref="F85:F91" si="14">D85+E85</f>
        <v>85000</v>
      </c>
    </row>
    <row r="86" spans="2:6" x14ac:dyDescent="0.25">
      <c r="B86" s="2">
        <v>426311</v>
      </c>
      <c r="C86" s="143" t="s">
        <v>51</v>
      </c>
      <c r="D86" s="40">
        <v>60000</v>
      </c>
      <c r="E86" s="111"/>
      <c r="F86" s="24">
        <f t="shared" si="14"/>
        <v>60000</v>
      </c>
    </row>
    <row r="87" spans="2:6" x14ac:dyDescent="0.25">
      <c r="B87" s="69">
        <v>426411</v>
      </c>
      <c r="C87" s="116" t="s">
        <v>52</v>
      </c>
      <c r="D87" s="110">
        <v>190000</v>
      </c>
      <c r="E87" s="111">
        <v>60000</v>
      </c>
      <c r="F87" s="112">
        <f t="shared" si="14"/>
        <v>250000</v>
      </c>
    </row>
    <row r="88" spans="2:6" x14ac:dyDescent="0.25">
      <c r="B88" s="69">
        <v>426631</v>
      </c>
      <c r="C88" s="21" t="s">
        <v>53</v>
      </c>
      <c r="D88" s="22">
        <v>400000</v>
      </c>
      <c r="E88" s="23"/>
      <c r="F88" s="112">
        <f t="shared" si="14"/>
        <v>400000</v>
      </c>
    </row>
    <row r="89" spans="2:6" x14ac:dyDescent="0.25">
      <c r="B89" s="2">
        <v>426811</v>
      </c>
      <c r="C89" s="21" t="s">
        <v>225</v>
      </c>
      <c r="D89" s="22">
        <v>160000</v>
      </c>
      <c r="E89" s="23">
        <v>490000</v>
      </c>
      <c r="F89" s="112">
        <f t="shared" si="14"/>
        <v>650000</v>
      </c>
    </row>
    <row r="90" spans="2:6" x14ac:dyDescent="0.25">
      <c r="B90" s="20">
        <v>426822</v>
      </c>
      <c r="C90" s="21" t="s">
        <v>102</v>
      </c>
      <c r="D90" s="110"/>
      <c r="E90" s="111">
        <v>2000000</v>
      </c>
      <c r="F90" s="24">
        <v>2000000</v>
      </c>
    </row>
    <row r="91" spans="2:6" ht="15.75" thickBot="1" x14ac:dyDescent="0.3">
      <c r="B91" s="78">
        <v>426919</v>
      </c>
      <c r="C91" s="144" t="s">
        <v>54</v>
      </c>
      <c r="D91" s="40">
        <v>50000</v>
      </c>
      <c r="E91" s="127">
        <v>20000</v>
      </c>
      <c r="F91" s="145">
        <f t="shared" si="14"/>
        <v>70000</v>
      </c>
    </row>
    <row r="92" spans="2:6" ht="15.75" thickBot="1" x14ac:dyDescent="0.3">
      <c r="B92" s="25"/>
      <c r="C92" s="26" t="s">
        <v>208</v>
      </c>
      <c r="D92" s="45">
        <f>SUM(D85:D91)</f>
        <v>940000</v>
      </c>
      <c r="E92" s="67">
        <f>SUM(E85:E91)</f>
        <v>2575000</v>
      </c>
      <c r="F92" s="146">
        <f t="shared" ref="F92" si="15">SUM(F85:F91)</f>
        <v>3515000</v>
      </c>
    </row>
    <row r="93" spans="2:6" x14ac:dyDescent="0.25">
      <c r="B93" s="69">
        <v>482131</v>
      </c>
      <c r="C93" s="116" t="s">
        <v>55</v>
      </c>
      <c r="D93" s="76">
        <v>50000</v>
      </c>
      <c r="E93" s="147"/>
      <c r="F93" s="148">
        <f>D93+E93</f>
        <v>50000</v>
      </c>
    </row>
    <row r="94" spans="2:6" ht="15.75" thickBot="1" x14ac:dyDescent="0.3">
      <c r="B94" s="2">
        <v>482211</v>
      </c>
      <c r="C94" s="150" t="s">
        <v>56</v>
      </c>
      <c r="D94" s="59">
        <v>5000</v>
      </c>
      <c r="E94" s="41"/>
      <c r="F94" s="151">
        <f>D94+E94</f>
        <v>5000</v>
      </c>
    </row>
    <row r="95" spans="2:6" ht="15.75" thickBot="1" x14ac:dyDescent="0.3">
      <c r="B95" s="25"/>
      <c r="C95" s="26" t="s">
        <v>209</v>
      </c>
      <c r="D95" s="45">
        <f t="shared" ref="D95:F95" si="16">SUM(D93:D94)</f>
        <v>55000</v>
      </c>
      <c r="E95" s="46">
        <f t="shared" si="16"/>
        <v>0</v>
      </c>
      <c r="F95" s="152">
        <f t="shared" si="16"/>
        <v>55000</v>
      </c>
    </row>
    <row r="96" spans="2:6" x14ac:dyDescent="0.25">
      <c r="B96" s="153" t="s">
        <v>57</v>
      </c>
      <c r="C96" s="154" t="s">
        <v>58</v>
      </c>
      <c r="D96" s="155"/>
      <c r="E96" s="155"/>
      <c r="F96" s="156"/>
    </row>
    <row r="97" spans="2:9" ht="15.75" thickBot="1" x14ac:dyDescent="0.3">
      <c r="B97" s="157">
        <v>511393</v>
      </c>
      <c r="C97" s="158" t="s">
        <v>59</v>
      </c>
      <c r="D97" s="159">
        <v>500000</v>
      </c>
      <c r="E97" s="160">
        <v>50000</v>
      </c>
      <c r="F97" s="161">
        <f>SUM(D97:E97)</f>
        <v>550000</v>
      </c>
    </row>
    <row r="98" spans="2:9" ht="15.75" thickBot="1" x14ac:dyDescent="0.3">
      <c r="B98" s="25"/>
      <c r="C98" s="128" t="s">
        <v>210</v>
      </c>
      <c r="D98" s="45">
        <f t="shared" ref="D98:F98" si="17">D97</f>
        <v>500000</v>
      </c>
      <c r="E98" s="67">
        <f t="shared" si="17"/>
        <v>50000</v>
      </c>
      <c r="F98" s="73">
        <f t="shared" si="17"/>
        <v>550000</v>
      </c>
    </row>
    <row r="99" spans="2:9" x14ac:dyDescent="0.25">
      <c r="B99" s="162">
        <v>512221</v>
      </c>
      <c r="C99" s="137" t="s">
        <v>229</v>
      </c>
      <c r="D99" s="59">
        <v>0</v>
      </c>
      <c r="E99" s="163">
        <v>0</v>
      </c>
      <c r="F99" s="164">
        <v>0</v>
      </c>
    </row>
    <row r="100" spans="2:9" x14ac:dyDescent="0.25">
      <c r="B100" s="2">
        <v>512241</v>
      </c>
      <c r="C100" s="116" t="s">
        <v>230</v>
      </c>
      <c r="D100" s="110">
        <v>130000</v>
      </c>
      <c r="E100" s="111">
        <v>30000</v>
      </c>
      <c r="F100" s="165">
        <f>D100+E100</f>
        <v>160000</v>
      </c>
    </row>
    <row r="101" spans="2:9" ht="15.75" thickBot="1" x14ac:dyDescent="0.3">
      <c r="B101" s="2">
        <v>512641</v>
      </c>
      <c r="C101" s="10" t="s">
        <v>61</v>
      </c>
      <c r="D101" s="166">
        <v>330000</v>
      </c>
      <c r="E101" s="127"/>
      <c r="F101" s="167">
        <f>D101+E101</f>
        <v>330000</v>
      </c>
    </row>
    <row r="102" spans="2:9" ht="15.75" thickBot="1" x14ac:dyDescent="0.3">
      <c r="B102" s="25"/>
      <c r="C102" s="26" t="s">
        <v>211</v>
      </c>
      <c r="D102" s="45">
        <f>SUM(D99:D101)</f>
        <v>460000</v>
      </c>
      <c r="E102" s="67">
        <f>SUM(E99:E100)</f>
        <v>30000</v>
      </c>
      <c r="F102" s="68">
        <f>SUM(F99:F101)</f>
        <v>490000</v>
      </c>
    </row>
    <row r="103" spans="2:9" x14ac:dyDescent="0.25">
      <c r="B103" s="89"/>
      <c r="C103" s="168" t="s">
        <v>62</v>
      </c>
      <c r="D103" s="169">
        <f>D35+D40+D43+D47+D50++D53+D64+D69+D79+D83+D92+D95+D98+D102</f>
        <v>27530000</v>
      </c>
      <c r="E103" s="169">
        <f t="shared" ref="E103:F103" si="18">E35+E40+E43+E47+E50+E53+E64+E69+E79+E83+E92+E95+E98+E102</f>
        <v>5532000</v>
      </c>
      <c r="F103" s="170">
        <f t="shared" si="18"/>
        <v>33062000</v>
      </c>
    </row>
    <row r="105" spans="2:9" x14ac:dyDescent="0.25">
      <c r="C105" t="s">
        <v>237</v>
      </c>
    </row>
    <row r="106" spans="2:9" x14ac:dyDescent="0.25">
      <c r="B106" s="198" t="s">
        <v>77</v>
      </c>
      <c r="C106" s="385" t="s">
        <v>78</v>
      </c>
      <c r="D106" s="386"/>
      <c r="E106" s="386"/>
      <c r="F106" s="386"/>
      <c r="G106" s="260" t="s">
        <v>5</v>
      </c>
      <c r="H106" s="260" t="s">
        <v>239</v>
      </c>
      <c r="I106" s="260" t="s">
        <v>240</v>
      </c>
    </row>
    <row r="107" spans="2:9" x14ac:dyDescent="0.25">
      <c r="B107" s="20">
        <v>422121</v>
      </c>
      <c r="C107" s="53" t="s">
        <v>80</v>
      </c>
      <c r="D107" s="199">
        <v>0</v>
      </c>
      <c r="E107" s="23">
        <v>0</v>
      </c>
      <c r="F107" s="24">
        <v>0</v>
      </c>
    </row>
    <row r="108" spans="2:9" ht="15.75" thickBot="1" x14ac:dyDescent="0.3">
      <c r="B108" s="20">
        <v>422911</v>
      </c>
      <c r="C108" s="53" t="s">
        <v>81</v>
      </c>
      <c r="D108" s="200">
        <v>30000</v>
      </c>
      <c r="E108" s="41">
        <v>0</v>
      </c>
      <c r="F108" s="42">
        <v>30000</v>
      </c>
    </row>
    <row r="109" spans="2:9" ht="15.75" thickBot="1" x14ac:dyDescent="0.3">
      <c r="B109" s="201"/>
      <c r="C109" s="202" t="s">
        <v>220</v>
      </c>
      <c r="D109" s="203">
        <f t="shared" ref="D109:F109" si="19">SUM(D107:D108)</f>
        <v>30000</v>
      </c>
      <c r="E109" s="204">
        <f t="shared" si="19"/>
        <v>0</v>
      </c>
      <c r="F109" s="205">
        <f t="shared" si="19"/>
        <v>30000</v>
      </c>
    </row>
    <row r="110" spans="2:9" x14ac:dyDescent="0.25">
      <c r="B110" s="78">
        <v>423419</v>
      </c>
      <c r="C110" s="177" t="s">
        <v>82</v>
      </c>
      <c r="D110" s="199"/>
      <c r="E110" s="207">
        <v>0</v>
      </c>
      <c r="F110" s="180">
        <v>0</v>
      </c>
    </row>
    <row r="111" spans="2:9" x14ac:dyDescent="0.25">
      <c r="B111" s="20">
        <v>423621</v>
      </c>
      <c r="C111" s="53" t="s">
        <v>83</v>
      </c>
      <c r="D111" s="199"/>
      <c r="E111" s="23">
        <v>0</v>
      </c>
      <c r="F111" s="24">
        <v>0</v>
      </c>
    </row>
    <row r="112" spans="2:9" x14ac:dyDescent="0.25">
      <c r="B112" s="20">
        <v>423711</v>
      </c>
      <c r="C112" s="53" t="s">
        <v>84</v>
      </c>
      <c r="D112" s="200">
        <v>30000</v>
      </c>
      <c r="E112" s="111">
        <v>0</v>
      </c>
      <c r="F112" s="42">
        <v>30000</v>
      </c>
    </row>
    <row r="113" spans="2:6" ht="15.75" thickBot="1" x14ac:dyDescent="0.3">
      <c r="B113" s="78">
        <v>423911</v>
      </c>
      <c r="C113" s="181" t="s">
        <v>85</v>
      </c>
      <c r="D113" s="209">
        <v>200000</v>
      </c>
      <c r="E113" s="210"/>
      <c r="F113" s="211">
        <v>200000</v>
      </c>
    </row>
    <row r="114" spans="2:6" ht="15.75" thickBot="1" x14ac:dyDescent="0.3">
      <c r="B114" s="201"/>
      <c r="C114" s="202" t="s">
        <v>221</v>
      </c>
      <c r="D114" s="203">
        <f>SUM(D110:D113)</f>
        <v>230000</v>
      </c>
      <c r="E114" s="212">
        <f>SUM(E110:E112)</f>
        <v>0</v>
      </c>
      <c r="F114" s="205">
        <f t="shared" ref="F114" si="20">SUM(F110:F113)</f>
        <v>230000</v>
      </c>
    </row>
    <row r="115" spans="2:6" ht="15.75" thickBot="1" x14ac:dyDescent="0.3">
      <c r="B115" s="20">
        <v>424221</v>
      </c>
      <c r="C115" s="53" t="s">
        <v>224</v>
      </c>
      <c r="D115" s="200">
        <v>0</v>
      </c>
      <c r="E115" s="41">
        <v>0</v>
      </c>
      <c r="F115" s="42">
        <v>0</v>
      </c>
    </row>
    <row r="116" spans="2:6" ht="15.75" thickBot="1" x14ac:dyDescent="0.3">
      <c r="B116" s="201"/>
      <c r="C116" s="202" t="s">
        <v>188</v>
      </c>
      <c r="D116" s="213">
        <f>SUM(D115:D115)</f>
        <v>0</v>
      </c>
      <c r="E116" s="214">
        <f>SUM(E115:E115)</f>
        <v>0</v>
      </c>
      <c r="F116" s="215">
        <f>SUM(F115:F115)</f>
        <v>0</v>
      </c>
    </row>
    <row r="117" spans="2:6" ht="15.75" thickBot="1" x14ac:dyDescent="0.3">
      <c r="B117" s="78">
        <v>426811</v>
      </c>
      <c r="C117" s="177" t="s">
        <v>86</v>
      </c>
      <c r="D117" s="127"/>
      <c r="E117" s="216"/>
      <c r="F117" s="217"/>
    </row>
    <row r="118" spans="2:6" ht="15.75" thickBot="1" x14ac:dyDescent="0.3">
      <c r="B118" s="201"/>
      <c r="C118" s="202" t="s">
        <v>189</v>
      </c>
      <c r="D118" s="203">
        <f t="shared" ref="D118:F118" si="21">D117</f>
        <v>0</v>
      </c>
      <c r="E118" s="212">
        <f t="shared" si="21"/>
        <v>0</v>
      </c>
      <c r="F118" s="205">
        <f t="shared" si="21"/>
        <v>0</v>
      </c>
    </row>
    <row r="119" spans="2:6" ht="15.75" thickBot="1" x14ac:dyDescent="0.3">
      <c r="B119" s="78">
        <v>512211</v>
      </c>
      <c r="C119" s="181" t="s">
        <v>87</v>
      </c>
      <c r="D119" s="218">
        <v>0</v>
      </c>
      <c r="E119" s="219"/>
      <c r="F119" s="220">
        <v>0</v>
      </c>
    </row>
    <row r="120" spans="2:6" ht="15.75" thickBot="1" x14ac:dyDescent="0.3">
      <c r="B120" s="78">
        <v>512241</v>
      </c>
      <c r="C120" s="133" t="s">
        <v>60</v>
      </c>
      <c r="D120" s="218">
        <v>40000</v>
      </c>
      <c r="E120" s="221"/>
      <c r="F120" s="64">
        <v>40000</v>
      </c>
    </row>
    <row r="121" spans="2:6" x14ac:dyDescent="0.25">
      <c r="B121" s="222"/>
      <c r="C121" s="223" t="s">
        <v>222</v>
      </c>
      <c r="D121" s="224">
        <f>SUM(D119:D120)</f>
        <v>40000</v>
      </c>
      <c r="E121" s="41">
        <v>0</v>
      </c>
      <c r="F121" s="225">
        <f>SUM(F119:F120)</f>
        <v>40000</v>
      </c>
    </row>
    <row r="122" spans="2:6" x14ac:dyDescent="0.25">
      <c r="B122" s="186"/>
      <c r="C122" s="226" t="s">
        <v>88</v>
      </c>
      <c r="D122" s="187">
        <f>SUM(D109+D114+D116+D118+D121)</f>
        <v>300000</v>
      </c>
      <c r="E122" s="227">
        <v>0</v>
      </c>
      <c r="F122" s="228">
        <f>SUM(F109+F114+F116+F118+F121)</f>
        <v>300000</v>
      </c>
    </row>
    <row r="123" spans="2:6" x14ac:dyDescent="0.25">
      <c r="B123" s="229" t="s">
        <v>233</v>
      </c>
      <c r="C123" s="238" t="s">
        <v>192</v>
      </c>
      <c r="D123" s="239"/>
      <c r="E123" s="231"/>
      <c r="F123" s="232"/>
    </row>
    <row r="124" spans="2:6" x14ac:dyDescent="0.25">
      <c r="B124" s="273">
        <v>423911</v>
      </c>
      <c r="C124" s="90" t="s">
        <v>190</v>
      </c>
      <c r="D124" s="233">
        <v>0</v>
      </c>
      <c r="E124" s="233"/>
      <c r="F124" s="234">
        <v>0</v>
      </c>
    </row>
    <row r="125" spans="2:6" x14ac:dyDescent="0.25">
      <c r="B125" s="273">
        <v>511393</v>
      </c>
      <c r="C125" s="90" t="s">
        <v>219</v>
      </c>
      <c r="D125" s="233">
        <v>2900000</v>
      </c>
      <c r="E125" s="233"/>
      <c r="F125" s="234">
        <v>2900000</v>
      </c>
    </row>
    <row r="126" spans="2:6" x14ac:dyDescent="0.25">
      <c r="B126" s="235"/>
      <c r="C126" s="230" t="s">
        <v>101</v>
      </c>
      <c r="D126" s="231">
        <f>SUM(D124:D125)</f>
        <v>2900000</v>
      </c>
      <c r="E126" s="231"/>
      <c r="F126" s="231">
        <f>SUM(F124:F125)</f>
        <v>2900000</v>
      </c>
    </row>
    <row r="128" spans="2:6" x14ac:dyDescent="0.25">
      <c r="C128" t="s">
        <v>238</v>
      </c>
    </row>
    <row r="129" spans="2:9" x14ac:dyDescent="0.25">
      <c r="B129" s="282" t="s">
        <v>9</v>
      </c>
      <c r="C129" s="278" t="s">
        <v>191</v>
      </c>
      <c r="D129" s="283"/>
      <c r="E129" s="284"/>
      <c r="F129" s="284"/>
      <c r="G129" s="260" t="s">
        <v>5</v>
      </c>
      <c r="H129" s="260" t="s">
        <v>239</v>
      </c>
      <c r="I129" s="260" t="s">
        <v>240</v>
      </c>
    </row>
    <row r="130" spans="2:9" x14ac:dyDescent="0.25">
      <c r="B130" s="285">
        <v>422911</v>
      </c>
      <c r="C130" s="286" t="s">
        <v>97</v>
      </c>
      <c r="D130" s="208">
        <v>30000</v>
      </c>
      <c r="E130" s="208"/>
      <c r="F130" s="284">
        <v>30000</v>
      </c>
    </row>
    <row r="131" spans="2:9" x14ac:dyDescent="0.25">
      <c r="B131" s="287"/>
      <c r="C131" s="288" t="s">
        <v>217</v>
      </c>
      <c r="D131" s="278">
        <f>D130</f>
        <v>30000</v>
      </c>
      <c r="E131" s="208"/>
      <c r="F131" s="289">
        <f>F130</f>
        <v>30000</v>
      </c>
    </row>
    <row r="132" spans="2:9" x14ac:dyDescent="0.25">
      <c r="B132" s="290">
        <v>423419</v>
      </c>
      <c r="C132" s="291" t="s">
        <v>98</v>
      </c>
      <c r="D132" s="279">
        <v>3000</v>
      </c>
      <c r="E132" s="208"/>
      <c r="F132" s="292">
        <v>3000</v>
      </c>
    </row>
    <row r="133" spans="2:9" x14ac:dyDescent="0.25">
      <c r="B133" s="89">
        <v>423599</v>
      </c>
      <c r="C133" s="181" t="s">
        <v>42</v>
      </c>
      <c r="D133" s="208">
        <v>50000</v>
      </c>
      <c r="E133" s="208"/>
      <c r="F133" s="284">
        <v>50000</v>
      </c>
    </row>
    <row r="134" spans="2:9" x14ac:dyDescent="0.25">
      <c r="B134" s="162">
        <v>423911</v>
      </c>
      <c r="C134" s="256" t="s">
        <v>45</v>
      </c>
      <c r="D134" s="208">
        <v>300000</v>
      </c>
      <c r="E134" s="208"/>
      <c r="F134" s="284">
        <v>300000</v>
      </c>
    </row>
    <row r="135" spans="2:9" x14ac:dyDescent="0.25">
      <c r="B135" s="208"/>
      <c r="C135" s="293" t="s">
        <v>218</v>
      </c>
      <c r="D135" s="278">
        <f>SUM(D132:D134)</f>
        <v>353000</v>
      </c>
      <c r="E135" s="208"/>
      <c r="F135" s="289">
        <f>SUM(F132:F134)</f>
        <v>353000</v>
      </c>
    </row>
    <row r="136" spans="2:9" x14ac:dyDescent="0.25">
      <c r="B136" s="294"/>
      <c r="C136" s="293" t="s">
        <v>99</v>
      </c>
      <c r="D136" s="278">
        <f t="shared" ref="D136:F136" si="22">D131+D135</f>
        <v>383000</v>
      </c>
      <c r="E136" s="278">
        <f t="shared" si="22"/>
        <v>0</v>
      </c>
      <c r="F136" s="289">
        <f t="shared" si="22"/>
        <v>383000</v>
      </c>
    </row>
    <row r="139" spans="2:9" x14ac:dyDescent="0.25">
      <c r="B139" s="256" t="s">
        <v>186</v>
      </c>
      <c r="C139" s="260" t="s">
        <v>116</v>
      </c>
      <c r="D139" s="260" t="s">
        <v>117</v>
      </c>
      <c r="E139" s="260" t="s">
        <v>93</v>
      </c>
    </row>
    <row r="140" spans="2:9" x14ac:dyDescent="0.25">
      <c r="B140" t="s">
        <v>113</v>
      </c>
      <c r="C140" s="375">
        <v>27530000</v>
      </c>
      <c r="D140">
        <v>5532000</v>
      </c>
      <c r="E140">
        <v>33062000</v>
      </c>
    </row>
    <row r="141" spans="2:9" x14ac:dyDescent="0.25">
      <c r="B141" t="s">
        <v>114</v>
      </c>
      <c r="C141">
        <v>3895000</v>
      </c>
      <c r="D141">
        <v>800000</v>
      </c>
      <c r="E141">
        <v>4695000</v>
      </c>
      <c r="F141" s="190"/>
    </row>
    <row r="142" spans="2:9" x14ac:dyDescent="0.25">
      <c r="B142" t="s">
        <v>183</v>
      </c>
      <c r="F142" s="191"/>
    </row>
    <row r="143" spans="2:9" x14ac:dyDescent="0.25">
      <c r="B143" t="s">
        <v>184</v>
      </c>
      <c r="F143" s="191"/>
    </row>
    <row r="144" spans="2:9" x14ac:dyDescent="0.25">
      <c r="B144" t="s">
        <v>226</v>
      </c>
      <c r="C144">
        <v>383000</v>
      </c>
      <c r="E144">
        <v>383000</v>
      </c>
      <c r="F144" s="191"/>
    </row>
    <row r="145" spans="2:6" x14ac:dyDescent="0.25">
      <c r="B145" t="s">
        <v>115</v>
      </c>
      <c r="C145">
        <v>300000</v>
      </c>
      <c r="E145">
        <v>300000</v>
      </c>
    </row>
    <row r="146" spans="2:6" x14ac:dyDescent="0.25">
      <c r="B146" t="s">
        <v>227</v>
      </c>
      <c r="C146">
        <v>2900000</v>
      </c>
      <c r="E146">
        <v>2900000</v>
      </c>
    </row>
    <row r="147" spans="2:6" x14ac:dyDescent="0.25">
      <c r="B147" t="s">
        <v>187</v>
      </c>
      <c r="C147" s="242">
        <f>SUM(C140:C146)</f>
        <v>35008000</v>
      </c>
      <c r="D147" s="242">
        <f>SUM(D140:D146)</f>
        <v>6332000</v>
      </c>
      <c r="E147" s="242">
        <f>SUM(E140:E146)</f>
        <v>41340000</v>
      </c>
      <c r="F147" t="s">
        <v>118</v>
      </c>
    </row>
  </sheetData>
  <mergeCells count="2">
    <mergeCell ref="C4:F4"/>
    <mergeCell ref="C106:F10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64"/>
  <sheetViews>
    <sheetView tabSelected="1" topLeftCell="A31" zoomScaleNormal="100" workbookViewId="0">
      <selection activeCell="I65" sqref="I65"/>
    </sheetView>
  </sheetViews>
  <sheetFormatPr defaultRowHeight="15" x14ac:dyDescent="0.25"/>
  <cols>
    <col min="3" max="3" width="37.140625" customWidth="1"/>
    <col min="4" max="4" width="15.28515625" customWidth="1"/>
    <col min="5" max="5" width="16.140625" customWidth="1"/>
    <col min="6" max="6" width="16.42578125" customWidth="1"/>
    <col min="7" max="8" width="13.7109375" customWidth="1"/>
    <col min="9" max="9" width="14" customWidth="1"/>
    <col min="10" max="10" width="15" customWidth="1"/>
    <col min="11" max="11" width="14.28515625" customWidth="1"/>
    <col min="12" max="12" width="15.140625" customWidth="1"/>
  </cols>
  <sheetData>
    <row r="3" spans="2:12" x14ac:dyDescent="0.25">
      <c r="C3" s="242" t="s">
        <v>119</v>
      </c>
      <c r="D3" s="242" t="s">
        <v>120</v>
      </c>
      <c r="E3" s="242" t="s">
        <v>223</v>
      </c>
      <c r="F3" s="242" t="s">
        <v>121</v>
      </c>
      <c r="G3" s="242" t="s">
        <v>243</v>
      </c>
      <c r="H3" s="242" t="s">
        <v>244</v>
      </c>
      <c r="I3" s="242" t="s">
        <v>245</v>
      </c>
      <c r="J3" s="242"/>
      <c r="K3" s="242"/>
      <c r="L3" s="242"/>
    </row>
    <row r="4" spans="2:12" x14ac:dyDescent="0.25">
      <c r="B4" s="261" t="s">
        <v>122</v>
      </c>
      <c r="C4" s="7" t="s">
        <v>123</v>
      </c>
      <c r="D4" s="261" t="s">
        <v>124</v>
      </c>
      <c r="E4" s="261" t="s">
        <v>125</v>
      </c>
      <c r="F4" s="261" t="s">
        <v>126</v>
      </c>
    </row>
    <row r="5" spans="2:12" x14ac:dyDescent="0.25">
      <c r="B5" s="262">
        <v>411111</v>
      </c>
      <c r="C5" s="14" t="s">
        <v>127</v>
      </c>
      <c r="D5" s="263">
        <v>17261000</v>
      </c>
      <c r="E5" s="263"/>
      <c r="F5" s="263">
        <v>17261000</v>
      </c>
      <c r="G5" s="368">
        <v>12250597.43</v>
      </c>
      <c r="H5" s="368">
        <v>12250597.43</v>
      </c>
      <c r="I5" s="368">
        <v>0</v>
      </c>
    </row>
    <row r="6" spans="2:12" x14ac:dyDescent="0.25">
      <c r="B6" s="264"/>
      <c r="C6" s="237">
        <v>411</v>
      </c>
      <c r="D6" s="265">
        <v>17261000</v>
      </c>
      <c r="E6" s="265"/>
      <c r="F6" s="265">
        <v>17261000</v>
      </c>
      <c r="G6" s="369">
        <v>12250597.43</v>
      </c>
      <c r="H6" s="369">
        <v>12250597.43</v>
      </c>
      <c r="I6" s="369">
        <v>0</v>
      </c>
    </row>
    <row r="7" spans="2:12" x14ac:dyDescent="0.25">
      <c r="B7" s="262">
        <v>412111</v>
      </c>
      <c r="C7" s="14" t="s">
        <v>128</v>
      </c>
      <c r="D7" s="263">
        <v>1985000</v>
      </c>
      <c r="E7" s="266"/>
      <c r="F7" s="266">
        <v>1985000</v>
      </c>
      <c r="G7">
        <v>1347565.98</v>
      </c>
      <c r="H7">
        <v>1347565.98</v>
      </c>
      <c r="I7">
        <v>0</v>
      </c>
    </row>
    <row r="8" spans="2:12" x14ac:dyDescent="0.25">
      <c r="B8" s="262">
        <v>412211</v>
      </c>
      <c r="C8" s="14" t="s">
        <v>129</v>
      </c>
      <c r="D8" s="263">
        <v>889000</v>
      </c>
      <c r="E8" s="266"/>
      <c r="F8" s="266">
        <v>889000</v>
      </c>
      <c r="G8">
        <v>630905.74</v>
      </c>
      <c r="H8">
        <v>630905.74</v>
      </c>
      <c r="I8">
        <v>0</v>
      </c>
    </row>
    <row r="9" spans="2:12" x14ac:dyDescent="0.25">
      <c r="B9" s="264"/>
      <c r="C9" s="237">
        <v>412</v>
      </c>
      <c r="D9" s="265">
        <f>SUM(D7:D8)</f>
        <v>2874000</v>
      </c>
      <c r="E9" s="267"/>
      <c r="F9" s="267">
        <f>SUM(F7:F8)</f>
        <v>2874000</v>
      </c>
      <c r="G9" s="267">
        <f>SUM(G7:G8)</f>
        <v>1978471.72</v>
      </c>
      <c r="H9" s="267">
        <f>SUM(H7:H8)</f>
        <v>1978471.72</v>
      </c>
      <c r="I9">
        <v>0</v>
      </c>
    </row>
    <row r="10" spans="2:12" x14ac:dyDescent="0.25">
      <c r="B10" s="264">
        <v>413142</v>
      </c>
      <c r="C10" s="237" t="s">
        <v>130</v>
      </c>
      <c r="D10" s="267"/>
      <c r="E10" s="265">
        <v>70000</v>
      </c>
      <c r="F10" s="265">
        <v>70000</v>
      </c>
    </row>
    <row r="11" spans="2:12" x14ac:dyDescent="0.25">
      <c r="B11" s="264">
        <v>414314</v>
      </c>
      <c r="C11" s="237" t="s">
        <v>131</v>
      </c>
      <c r="D11" s="267">
        <v>300000</v>
      </c>
      <c r="E11" s="265">
        <v>60000</v>
      </c>
      <c r="F11" s="265">
        <v>360000</v>
      </c>
      <c r="G11">
        <v>334038.3</v>
      </c>
      <c r="H11">
        <v>300000</v>
      </c>
      <c r="I11">
        <v>34038.300000000003</v>
      </c>
    </row>
    <row r="12" spans="2:12" x14ac:dyDescent="0.25">
      <c r="B12" s="264">
        <v>415112</v>
      </c>
      <c r="C12" s="237" t="s">
        <v>132</v>
      </c>
      <c r="D12" s="267">
        <v>280000</v>
      </c>
      <c r="E12" s="267"/>
      <c r="F12" s="267">
        <v>280000</v>
      </c>
      <c r="G12" s="370">
        <v>174304.73</v>
      </c>
      <c r="H12" s="370">
        <v>174304.73</v>
      </c>
      <c r="I12" s="370">
        <v>0</v>
      </c>
    </row>
    <row r="13" spans="2:12" x14ac:dyDescent="0.25">
      <c r="B13" s="264">
        <v>416111</v>
      </c>
      <c r="C13" s="237" t="s">
        <v>133</v>
      </c>
      <c r="D13" s="267">
        <v>130000</v>
      </c>
      <c r="E13" s="267"/>
      <c r="F13" s="267">
        <v>130000</v>
      </c>
      <c r="G13" s="370">
        <v>128453.56</v>
      </c>
      <c r="H13" s="370">
        <v>128453</v>
      </c>
      <c r="I13" s="370">
        <v>0.56000000000000005</v>
      </c>
    </row>
    <row r="14" spans="2:12" x14ac:dyDescent="0.25">
      <c r="B14" s="262">
        <v>421111</v>
      </c>
      <c r="C14" s="14" t="s">
        <v>134</v>
      </c>
      <c r="D14" s="268">
        <v>50000</v>
      </c>
      <c r="E14" s="266">
        <v>20000</v>
      </c>
      <c r="F14" s="266">
        <v>70000</v>
      </c>
      <c r="G14" s="371">
        <v>70853.48</v>
      </c>
      <c r="H14" s="371">
        <v>31347.71</v>
      </c>
      <c r="I14">
        <v>39505.769999999997</v>
      </c>
    </row>
    <row r="15" spans="2:12" x14ac:dyDescent="0.25">
      <c r="B15" s="262">
        <v>421211</v>
      </c>
      <c r="C15" s="14" t="s">
        <v>135</v>
      </c>
      <c r="D15" s="268">
        <v>1640000</v>
      </c>
      <c r="E15" s="266">
        <v>920000</v>
      </c>
      <c r="F15" s="266">
        <v>2560000</v>
      </c>
      <c r="G15" s="371">
        <v>1994073.57</v>
      </c>
      <c r="H15" s="371">
        <v>868442.47</v>
      </c>
      <c r="I15">
        <v>1125631.1000000001</v>
      </c>
    </row>
    <row r="16" spans="2:12" x14ac:dyDescent="0.25">
      <c r="B16" s="262">
        <v>421211</v>
      </c>
      <c r="C16" s="14" t="s">
        <v>136</v>
      </c>
      <c r="D16" s="268">
        <v>180000</v>
      </c>
      <c r="E16" s="266">
        <v>30000</v>
      </c>
      <c r="F16" s="266">
        <v>210000</v>
      </c>
      <c r="G16" s="371">
        <v>221953.87</v>
      </c>
      <c r="H16" s="371">
        <v>180000</v>
      </c>
      <c r="I16">
        <v>41953.87</v>
      </c>
    </row>
    <row r="17" spans="2:9" x14ac:dyDescent="0.25">
      <c r="B17" s="262">
        <v>421311</v>
      </c>
      <c r="C17" s="14" t="s">
        <v>137</v>
      </c>
      <c r="D17" s="268">
        <v>300000</v>
      </c>
      <c r="E17" s="266">
        <v>315000</v>
      </c>
      <c r="F17" s="266">
        <v>615000</v>
      </c>
      <c r="G17" s="371">
        <v>343073.45</v>
      </c>
      <c r="H17" s="371">
        <v>271078.37</v>
      </c>
      <c r="I17">
        <v>71995.08</v>
      </c>
    </row>
    <row r="18" spans="2:9" x14ac:dyDescent="0.25">
      <c r="B18" s="262">
        <v>421411</v>
      </c>
      <c r="C18" s="14" t="s">
        <v>138</v>
      </c>
      <c r="D18" s="268">
        <v>115000</v>
      </c>
      <c r="E18" s="269">
        <v>15000</v>
      </c>
      <c r="F18" s="266">
        <v>130000</v>
      </c>
      <c r="G18" s="371">
        <v>48069.08</v>
      </c>
      <c r="H18" s="371">
        <v>48069.08</v>
      </c>
      <c r="I18" s="372">
        <f t="shared" ref="I18:I45" si="0">SUM(G18-H18)</f>
        <v>0</v>
      </c>
    </row>
    <row r="19" spans="2:9" x14ac:dyDescent="0.25">
      <c r="B19" s="262">
        <v>421414</v>
      </c>
      <c r="C19" s="14" t="s">
        <v>139</v>
      </c>
      <c r="D19" s="268">
        <v>230000</v>
      </c>
      <c r="E19" s="266">
        <v>20000</v>
      </c>
      <c r="F19" s="266">
        <v>250000</v>
      </c>
      <c r="G19" s="371">
        <v>199382</v>
      </c>
      <c r="H19" s="371">
        <v>199382</v>
      </c>
      <c r="I19" s="372">
        <f t="shared" si="0"/>
        <v>0</v>
      </c>
    </row>
    <row r="20" spans="2:9" x14ac:dyDescent="0.25">
      <c r="B20" s="262">
        <v>421421</v>
      </c>
      <c r="C20" s="14" t="s">
        <v>140</v>
      </c>
      <c r="D20" s="268">
        <v>15000</v>
      </c>
      <c r="E20" s="266"/>
      <c r="F20" s="266">
        <v>15000</v>
      </c>
      <c r="G20" s="371">
        <v>14274.67</v>
      </c>
      <c r="H20" s="371">
        <v>11750</v>
      </c>
      <c r="I20" s="372">
        <f t="shared" si="0"/>
        <v>2524.67</v>
      </c>
    </row>
    <row r="21" spans="2:9" x14ac:dyDescent="0.25">
      <c r="B21" s="262">
        <v>421511</v>
      </c>
      <c r="C21" s="14" t="s">
        <v>141</v>
      </c>
      <c r="D21" s="270">
        <v>240000</v>
      </c>
      <c r="E21" s="266"/>
      <c r="F21" s="266">
        <v>240000</v>
      </c>
      <c r="G21" s="371">
        <v>189437.51</v>
      </c>
      <c r="H21" s="371">
        <v>189437.51</v>
      </c>
      <c r="I21" s="372">
        <f t="shared" si="0"/>
        <v>0</v>
      </c>
    </row>
    <row r="22" spans="2:9" x14ac:dyDescent="0.25">
      <c r="B22" s="262">
        <v>421919</v>
      </c>
      <c r="C22" s="14" t="s">
        <v>142</v>
      </c>
      <c r="D22" s="270">
        <v>100000</v>
      </c>
      <c r="E22" s="266">
        <v>20000</v>
      </c>
      <c r="F22" s="266">
        <v>120000</v>
      </c>
      <c r="G22" s="371">
        <v>102878.6</v>
      </c>
      <c r="H22" s="371">
        <v>100000</v>
      </c>
      <c r="I22" s="372">
        <v>2878.6</v>
      </c>
    </row>
    <row r="23" spans="2:9" x14ac:dyDescent="0.25">
      <c r="B23" s="264"/>
      <c r="C23" s="237">
        <v>421</v>
      </c>
      <c r="D23" s="272">
        <f t="shared" ref="D23:I23" si="1">SUM(D14:D22)</f>
        <v>2870000</v>
      </c>
      <c r="E23" s="267">
        <f t="shared" si="1"/>
        <v>1340000</v>
      </c>
      <c r="F23" s="267">
        <f t="shared" si="1"/>
        <v>4210000</v>
      </c>
      <c r="G23" s="267">
        <f t="shared" si="1"/>
        <v>3183996.23</v>
      </c>
      <c r="H23" s="267">
        <f t="shared" si="1"/>
        <v>1899507.14</v>
      </c>
      <c r="I23" s="370">
        <f t="shared" si="1"/>
        <v>1284489.0900000003</v>
      </c>
    </row>
    <row r="24" spans="2:9" x14ac:dyDescent="0.25">
      <c r="B24" s="262">
        <v>422111</v>
      </c>
      <c r="C24" s="14" t="s">
        <v>143</v>
      </c>
      <c r="D24" s="266">
        <v>48000</v>
      </c>
      <c r="E24" s="266">
        <v>22000</v>
      </c>
      <c r="F24" s="266">
        <v>70000</v>
      </c>
      <c r="G24" s="371">
        <v>77000</v>
      </c>
      <c r="H24" s="371">
        <v>38600</v>
      </c>
      <c r="I24" s="372">
        <v>38400</v>
      </c>
    </row>
    <row r="25" spans="2:9" x14ac:dyDescent="0.25">
      <c r="B25" s="262">
        <v>422121</v>
      </c>
      <c r="C25" s="14" t="s">
        <v>144</v>
      </c>
      <c r="D25" s="266">
        <v>10000</v>
      </c>
      <c r="E25" s="266">
        <v>10000</v>
      </c>
      <c r="F25" s="266">
        <v>20000</v>
      </c>
      <c r="G25" s="371">
        <v>5150</v>
      </c>
      <c r="H25" s="371">
        <v>0</v>
      </c>
      <c r="I25" s="372">
        <f t="shared" si="0"/>
        <v>5150</v>
      </c>
    </row>
    <row r="26" spans="2:9" x14ac:dyDescent="0.25">
      <c r="B26" s="262">
        <v>422131</v>
      </c>
      <c r="C26" s="14" t="s">
        <v>228</v>
      </c>
      <c r="D26" s="266">
        <v>65000</v>
      </c>
      <c r="E26" s="266"/>
      <c r="F26" s="266">
        <v>65000</v>
      </c>
      <c r="G26" s="373">
        <v>44309.99</v>
      </c>
      <c r="H26" s="371">
        <v>44309.99</v>
      </c>
      <c r="I26" s="372">
        <f t="shared" si="0"/>
        <v>0</v>
      </c>
    </row>
    <row r="27" spans="2:9" x14ac:dyDescent="0.25">
      <c r="B27" s="262">
        <v>422911</v>
      </c>
      <c r="C27" s="14" t="s">
        <v>145</v>
      </c>
      <c r="D27" s="266">
        <v>160000</v>
      </c>
      <c r="E27" s="266"/>
      <c r="F27" s="266">
        <v>160000</v>
      </c>
      <c r="G27" s="373">
        <v>112602</v>
      </c>
      <c r="H27" s="374">
        <v>112602</v>
      </c>
      <c r="I27" s="372">
        <f t="shared" si="0"/>
        <v>0</v>
      </c>
    </row>
    <row r="28" spans="2:9" x14ac:dyDescent="0.25">
      <c r="B28" s="264"/>
      <c r="C28" s="237">
        <v>422</v>
      </c>
      <c r="D28" s="267">
        <f>SUM(D24:D27)</f>
        <v>283000</v>
      </c>
      <c r="E28" s="267">
        <f>SUM(E24:E27)</f>
        <v>32000</v>
      </c>
      <c r="F28" s="267">
        <f>SUM(F24:F27)</f>
        <v>315000</v>
      </c>
      <c r="G28" s="267">
        <f>SUM(G24:G27)</f>
        <v>239061.99</v>
      </c>
      <c r="H28" s="267">
        <f>SUM(H24:H27)</f>
        <v>195511.99</v>
      </c>
      <c r="I28" s="379">
        <f t="shared" si="0"/>
        <v>43550</v>
      </c>
    </row>
    <row r="29" spans="2:9" x14ac:dyDescent="0.25">
      <c r="B29" s="262">
        <v>423211</v>
      </c>
      <c r="C29" s="14" t="s">
        <v>146</v>
      </c>
      <c r="D29" s="266">
        <v>92000</v>
      </c>
      <c r="E29" s="266">
        <v>25000</v>
      </c>
      <c r="F29" s="266">
        <v>117000</v>
      </c>
      <c r="G29" s="373">
        <v>118110.96</v>
      </c>
      <c r="H29" s="374">
        <v>92000</v>
      </c>
      <c r="I29" s="372">
        <f t="shared" si="0"/>
        <v>26110.960000000006</v>
      </c>
    </row>
    <row r="30" spans="2:9" x14ac:dyDescent="0.25">
      <c r="B30" s="262">
        <v>423221</v>
      </c>
      <c r="C30" s="14" t="s">
        <v>147</v>
      </c>
      <c r="D30" s="266">
        <v>50000</v>
      </c>
      <c r="E30" s="266">
        <v>10000</v>
      </c>
      <c r="F30" s="266">
        <v>60000</v>
      </c>
      <c r="G30" s="373">
        <v>40680</v>
      </c>
      <c r="H30" s="374">
        <v>30000</v>
      </c>
      <c r="I30" s="372">
        <v>10680</v>
      </c>
    </row>
    <row r="31" spans="2:9" x14ac:dyDescent="0.25">
      <c r="B31" s="262">
        <v>423321</v>
      </c>
      <c r="C31" s="14" t="s">
        <v>148</v>
      </c>
      <c r="D31" s="266">
        <v>60000</v>
      </c>
      <c r="E31" s="266">
        <v>10000</v>
      </c>
      <c r="F31" s="266">
        <v>70000</v>
      </c>
      <c r="G31" s="373">
        <v>31650</v>
      </c>
      <c r="H31" s="374">
        <v>31650</v>
      </c>
      <c r="I31" s="372">
        <f t="shared" si="0"/>
        <v>0</v>
      </c>
    </row>
    <row r="32" spans="2:9" x14ac:dyDescent="0.25">
      <c r="B32" s="262">
        <v>423419</v>
      </c>
      <c r="C32" s="14" t="s">
        <v>149</v>
      </c>
      <c r="D32" s="266">
        <v>53000</v>
      </c>
      <c r="E32" s="266"/>
      <c r="F32" s="266">
        <v>53000</v>
      </c>
      <c r="G32" s="373">
        <v>178200</v>
      </c>
      <c r="H32" s="374">
        <v>50000</v>
      </c>
      <c r="I32" s="372">
        <v>128200</v>
      </c>
    </row>
    <row r="33" spans="2:9" x14ac:dyDescent="0.25">
      <c r="B33" s="262">
        <v>423421</v>
      </c>
      <c r="C33" s="14" t="s">
        <v>150</v>
      </c>
      <c r="D33" s="266">
        <v>30000</v>
      </c>
      <c r="E33" s="266"/>
      <c r="F33" s="266">
        <v>30000</v>
      </c>
      <c r="G33" s="373">
        <v>30000</v>
      </c>
      <c r="H33" s="374">
        <v>30000</v>
      </c>
      <c r="I33" s="372">
        <f t="shared" si="0"/>
        <v>0</v>
      </c>
    </row>
    <row r="34" spans="2:9" x14ac:dyDescent="0.25">
      <c r="B34" s="262">
        <v>423591</v>
      </c>
      <c r="C34" s="14" t="s">
        <v>151</v>
      </c>
      <c r="D34" s="266">
        <v>170000</v>
      </c>
      <c r="E34" s="266"/>
      <c r="F34" s="266">
        <v>170000</v>
      </c>
      <c r="G34" s="373">
        <v>67188</v>
      </c>
      <c r="H34" s="374">
        <v>67188</v>
      </c>
      <c r="I34" s="372">
        <f t="shared" si="0"/>
        <v>0</v>
      </c>
    </row>
    <row r="35" spans="2:9" x14ac:dyDescent="0.25">
      <c r="B35" s="262">
        <v>423599</v>
      </c>
      <c r="C35" s="14" t="s">
        <v>152</v>
      </c>
      <c r="D35" s="266">
        <v>975000</v>
      </c>
      <c r="E35" s="266">
        <v>10000</v>
      </c>
      <c r="F35" s="266">
        <v>985000</v>
      </c>
      <c r="G35" s="373">
        <v>2013165</v>
      </c>
      <c r="H35" s="374">
        <v>881706.9</v>
      </c>
      <c r="I35" s="372">
        <f t="shared" si="0"/>
        <v>1131458.1000000001</v>
      </c>
    </row>
    <row r="36" spans="2:9" x14ac:dyDescent="0.25">
      <c r="B36" s="262">
        <v>423621</v>
      </c>
      <c r="C36" s="14" t="s">
        <v>153</v>
      </c>
      <c r="D36" s="266">
        <v>120000</v>
      </c>
      <c r="E36" s="266">
        <v>30000</v>
      </c>
      <c r="F36" s="266">
        <v>150000</v>
      </c>
      <c r="G36" s="373">
        <v>126905.01</v>
      </c>
      <c r="H36" s="374">
        <v>120000</v>
      </c>
      <c r="I36" s="372">
        <v>6905.01</v>
      </c>
    </row>
    <row r="37" spans="2:9" x14ac:dyDescent="0.25">
      <c r="B37" s="262">
        <v>423711</v>
      </c>
      <c r="C37" s="14" t="s">
        <v>154</v>
      </c>
      <c r="D37" s="266">
        <v>150000</v>
      </c>
      <c r="E37" s="266">
        <v>30000</v>
      </c>
      <c r="F37" s="266">
        <v>180000</v>
      </c>
      <c r="G37" s="373">
        <v>213150.7</v>
      </c>
      <c r="H37" s="374">
        <v>122254.56</v>
      </c>
      <c r="I37" s="372">
        <f t="shared" si="0"/>
        <v>90896.140000000014</v>
      </c>
    </row>
    <row r="38" spans="2:9" x14ac:dyDescent="0.25">
      <c r="B38" s="262">
        <v>423911</v>
      </c>
      <c r="C38" s="14" t="s">
        <v>155</v>
      </c>
      <c r="D38" s="266">
        <v>670000</v>
      </c>
      <c r="E38" s="266">
        <v>1200000</v>
      </c>
      <c r="F38" s="266">
        <v>1870000</v>
      </c>
      <c r="G38" s="373">
        <v>2106911.4500000002</v>
      </c>
      <c r="H38" s="374">
        <v>275423.09999999998</v>
      </c>
      <c r="I38" s="372">
        <f t="shared" si="0"/>
        <v>1831488.35</v>
      </c>
    </row>
    <row r="39" spans="2:9" x14ac:dyDescent="0.25">
      <c r="B39" s="264"/>
      <c r="C39" s="237">
        <v>423</v>
      </c>
      <c r="D39" s="267">
        <f>SUM(D29:D38)</f>
        <v>2370000</v>
      </c>
      <c r="E39" s="267">
        <f>SUM(E29:E38)</f>
        <v>1315000</v>
      </c>
      <c r="F39" s="267">
        <f>SUM(F29:F38)</f>
        <v>3685000</v>
      </c>
      <c r="G39" s="267">
        <f>SUM(G29:G38)</f>
        <v>4925961.12</v>
      </c>
      <c r="H39" s="267">
        <f>SUM(H29:H38)</f>
        <v>1700222.56</v>
      </c>
      <c r="I39" s="379">
        <f t="shared" si="0"/>
        <v>3225738.56</v>
      </c>
    </row>
    <row r="40" spans="2:9" x14ac:dyDescent="0.25">
      <c r="B40" s="262">
        <v>424221</v>
      </c>
      <c r="C40" s="14" t="s">
        <v>156</v>
      </c>
      <c r="D40" s="266">
        <v>3250000</v>
      </c>
      <c r="E40" s="266">
        <v>800000</v>
      </c>
      <c r="F40" s="266">
        <v>4050000</v>
      </c>
      <c r="G40" s="373">
        <v>3263056</v>
      </c>
      <c r="H40" s="374">
        <v>2845700</v>
      </c>
      <c r="I40" s="372">
        <f t="shared" si="0"/>
        <v>417356</v>
      </c>
    </row>
    <row r="41" spans="2:9" x14ac:dyDescent="0.25">
      <c r="B41" s="262">
        <v>424911</v>
      </c>
      <c r="C41" s="14" t="s">
        <v>157</v>
      </c>
      <c r="D41" s="266">
        <v>50000</v>
      </c>
      <c r="E41" s="266"/>
      <c r="F41" s="266">
        <v>50000</v>
      </c>
      <c r="G41" s="373">
        <v>199716</v>
      </c>
      <c r="H41" s="374">
        <v>0</v>
      </c>
      <c r="I41" s="372">
        <f t="shared" si="0"/>
        <v>199716</v>
      </c>
    </row>
    <row r="42" spans="2:9" x14ac:dyDescent="0.25">
      <c r="B42" s="264"/>
      <c r="C42" s="237">
        <v>424</v>
      </c>
      <c r="D42" s="267">
        <f>SUM(D40:D41)</f>
        <v>3300000</v>
      </c>
      <c r="E42" s="267">
        <f>SUM(E40:E41)</f>
        <v>800000</v>
      </c>
      <c r="F42" s="267">
        <f>SUM(F40:F41)</f>
        <v>4100000</v>
      </c>
      <c r="G42" s="267">
        <f>SUM(G40:G41)</f>
        <v>3462772</v>
      </c>
      <c r="H42" s="267">
        <f>SUM(H40:H41)</f>
        <v>2845700</v>
      </c>
      <c r="I42" s="379">
        <f t="shared" si="0"/>
        <v>617072</v>
      </c>
    </row>
    <row r="43" spans="2:9" x14ac:dyDescent="0.25">
      <c r="B43" s="262">
        <v>425191</v>
      </c>
      <c r="C43" s="14" t="s">
        <v>158</v>
      </c>
      <c r="D43" s="266">
        <v>950000</v>
      </c>
      <c r="E43" s="266">
        <v>40000</v>
      </c>
      <c r="F43" s="266">
        <v>990000</v>
      </c>
      <c r="G43" s="373">
        <v>1560668.12</v>
      </c>
      <c r="H43" s="374">
        <v>948546.54</v>
      </c>
      <c r="I43" s="372">
        <f t="shared" si="0"/>
        <v>612121.58000000007</v>
      </c>
    </row>
    <row r="44" spans="2:9" x14ac:dyDescent="0.25">
      <c r="B44" s="262">
        <v>425211</v>
      </c>
      <c r="C44" s="14" t="s">
        <v>159</v>
      </c>
      <c r="D44" s="266">
        <v>100000</v>
      </c>
      <c r="E44" s="266">
        <v>20000</v>
      </c>
      <c r="F44" s="266">
        <v>120000</v>
      </c>
      <c r="G44" s="373">
        <v>0</v>
      </c>
      <c r="H44" s="374">
        <v>0</v>
      </c>
      <c r="I44" s="372">
        <f t="shared" si="0"/>
        <v>0</v>
      </c>
    </row>
    <row r="45" spans="2:9" x14ac:dyDescent="0.25">
      <c r="B45" s="264"/>
      <c r="C45" s="237">
        <v>425</v>
      </c>
      <c r="D45" s="267">
        <f>SUM(D43:D44)</f>
        <v>1050000</v>
      </c>
      <c r="E45" s="267">
        <f>SUM(E43:E44)</f>
        <v>60000</v>
      </c>
      <c r="F45" s="267">
        <f>SUM(F43:F44)</f>
        <v>1110000</v>
      </c>
      <c r="G45" s="267">
        <f>SUM(G43:G44)</f>
        <v>1560668.12</v>
      </c>
      <c r="H45" s="267">
        <f>SUM(H43:H44)</f>
        <v>948546.54</v>
      </c>
      <c r="I45" s="379">
        <f t="shared" si="0"/>
        <v>612121.58000000007</v>
      </c>
    </row>
    <row r="46" spans="2:9" x14ac:dyDescent="0.25">
      <c r="B46" s="262">
        <v>426111</v>
      </c>
      <c r="C46" s="14" t="s">
        <v>160</v>
      </c>
      <c r="D46" s="266">
        <v>90000</v>
      </c>
      <c r="E46" s="266">
        <v>5000</v>
      </c>
      <c r="F46" s="266">
        <v>95000</v>
      </c>
      <c r="G46" s="373">
        <v>92307.41</v>
      </c>
      <c r="H46" s="374">
        <v>71194.009999999995</v>
      </c>
      <c r="I46" s="372">
        <f t="shared" ref="I46:I63" si="2">SUM(G46-H46)</f>
        <v>21113.400000000009</v>
      </c>
    </row>
    <row r="47" spans="2:9" x14ac:dyDescent="0.25">
      <c r="B47" s="262">
        <v>426311</v>
      </c>
      <c r="C47" s="14" t="s">
        <v>161</v>
      </c>
      <c r="D47" s="266">
        <v>60000</v>
      </c>
      <c r="E47" s="266"/>
      <c r="F47" s="266">
        <v>60000</v>
      </c>
      <c r="G47" s="373">
        <v>40000</v>
      </c>
      <c r="H47" s="374">
        <v>40000</v>
      </c>
      <c r="I47" s="372">
        <f t="shared" si="2"/>
        <v>0</v>
      </c>
    </row>
    <row r="48" spans="2:9" x14ac:dyDescent="0.25">
      <c r="B48" s="262">
        <v>426411</v>
      </c>
      <c r="C48" s="14" t="s">
        <v>162</v>
      </c>
      <c r="D48" s="266">
        <v>225000</v>
      </c>
      <c r="E48" s="266">
        <v>60000</v>
      </c>
      <c r="F48" s="266">
        <v>285000</v>
      </c>
      <c r="G48" s="373">
        <v>198909.96</v>
      </c>
      <c r="H48" s="374">
        <v>166848.34</v>
      </c>
      <c r="I48" s="372">
        <f t="shared" si="2"/>
        <v>32061.619999999995</v>
      </c>
    </row>
    <row r="49" spans="2:9" x14ac:dyDescent="0.25">
      <c r="B49" s="262">
        <v>426631</v>
      </c>
      <c r="C49" s="14" t="s">
        <v>163</v>
      </c>
      <c r="D49" s="266">
        <v>400000</v>
      </c>
      <c r="E49" s="266"/>
      <c r="F49" s="266">
        <v>400000</v>
      </c>
      <c r="G49" s="373">
        <v>231993.45</v>
      </c>
      <c r="H49" s="374">
        <v>143418.99</v>
      </c>
      <c r="I49" s="372">
        <f t="shared" si="2"/>
        <v>88574.460000000021</v>
      </c>
    </row>
    <row r="50" spans="2:9" x14ac:dyDescent="0.25">
      <c r="B50" s="262">
        <v>426811</v>
      </c>
      <c r="C50" s="14" t="s">
        <v>164</v>
      </c>
      <c r="D50" s="266">
        <v>160000</v>
      </c>
      <c r="E50" s="266">
        <v>490000</v>
      </c>
      <c r="F50" s="266">
        <v>650000</v>
      </c>
      <c r="G50" s="373">
        <v>1309085.8500000001</v>
      </c>
      <c r="H50" s="374">
        <v>60545.79</v>
      </c>
      <c r="I50" s="372">
        <f t="shared" si="2"/>
        <v>1248540.06</v>
      </c>
    </row>
    <row r="51" spans="2:9" x14ac:dyDescent="0.25">
      <c r="B51" s="262">
        <v>426822</v>
      </c>
      <c r="C51" s="14" t="s">
        <v>174</v>
      </c>
      <c r="D51" s="266"/>
      <c r="E51" s="266">
        <v>2000000</v>
      </c>
      <c r="F51" s="266">
        <v>2000000</v>
      </c>
      <c r="G51" s="373">
        <v>0</v>
      </c>
      <c r="H51" s="374">
        <v>0</v>
      </c>
      <c r="I51" s="372">
        <f t="shared" si="2"/>
        <v>0</v>
      </c>
    </row>
    <row r="52" spans="2:9" x14ac:dyDescent="0.25">
      <c r="B52" s="262">
        <v>426919</v>
      </c>
      <c r="C52" s="14" t="s">
        <v>165</v>
      </c>
      <c r="D52" s="266">
        <v>50000</v>
      </c>
      <c r="E52" s="266">
        <v>20000</v>
      </c>
      <c r="F52" s="266">
        <v>70000</v>
      </c>
      <c r="G52" s="373">
        <v>19296.57</v>
      </c>
      <c r="H52" s="374">
        <v>18872.240000000002</v>
      </c>
      <c r="I52" s="372">
        <f t="shared" si="2"/>
        <v>424.32999999999811</v>
      </c>
    </row>
    <row r="53" spans="2:9" x14ac:dyDescent="0.25">
      <c r="B53" s="264"/>
      <c r="C53" s="237">
        <v>426</v>
      </c>
      <c r="D53" s="267">
        <f>SUM(D46:D52)</f>
        <v>985000</v>
      </c>
      <c r="E53" s="267">
        <f>SUM(E46:E52)</f>
        <v>2575000</v>
      </c>
      <c r="F53" s="267">
        <f>SUM(F46:F52)</f>
        <v>3560000</v>
      </c>
      <c r="G53" s="267">
        <f>SUM(G46:G52)</f>
        <v>1891593.2400000002</v>
      </c>
      <c r="H53" s="267">
        <f>SUM(H46:H52)</f>
        <v>500879.36999999994</v>
      </c>
      <c r="I53" s="379">
        <f t="shared" si="2"/>
        <v>1390713.8700000003</v>
      </c>
    </row>
    <row r="54" spans="2:9" x14ac:dyDescent="0.25">
      <c r="B54" s="262">
        <v>482131</v>
      </c>
      <c r="C54" s="14" t="s">
        <v>166</v>
      </c>
      <c r="D54" s="266">
        <v>50000</v>
      </c>
      <c r="E54" s="266"/>
      <c r="F54" s="266">
        <v>50000</v>
      </c>
      <c r="G54" s="373">
        <v>0</v>
      </c>
      <c r="H54" s="374">
        <v>0</v>
      </c>
      <c r="I54" s="372">
        <f t="shared" si="2"/>
        <v>0</v>
      </c>
    </row>
    <row r="55" spans="2:9" x14ac:dyDescent="0.25">
      <c r="B55" s="262">
        <v>482211</v>
      </c>
      <c r="C55" s="14" t="s">
        <v>167</v>
      </c>
      <c r="D55" s="266">
        <v>5000</v>
      </c>
      <c r="E55" s="266"/>
      <c r="F55" s="266">
        <v>5000</v>
      </c>
      <c r="G55" s="373">
        <v>20360</v>
      </c>
      <c r="H55" s="374">
        <v>5000</v>
      </c>
      <c r="I55" s="372">
        <f t="shared" si="2"/>
        <v>15360</v>
      </c>
    </row>
    <row r="56" spans="2:9" x14ac:dyDescent="0.25">
      <c r="B56" s="237"/>
      <c r="C56" s="237">
        <v>482</v>
      </c>
      <c r="D56" s="237">
        <f>SUM(D54:D55)</f>
        <v>55000</v>
      </c>
      <c r="E56" s="237">
        <f>SUM(E54:E55)</f>
        <v>0</v>
      </c>
      <c r="F56" s="237">
        <f>SUM(F54:F55)</f>
        <v>55000</v>
      </c>
      <c r="G56" s="237">
        <f>SUM(G54:G55)</f>
        <v>20360</v>
      </c>
      <c r="H56" s="237">
        <f>SUM(H54:H55)</f>
        <v>5000</v>
      </c>
      <c r="I56" s="379">
        <f t="shared" si="2"/>
        <v>15360</v>
      </c>
    </row>
    <row r="57" spans="2:9" x14ac:dyDescent="0.25">
      <c r="B57" s="264">
        <v>511393</v>
      </c>
      <c r="C57" s="237" t="s">
        <v>168</v>
      </c>
      <c r="D57" s="267">
        <v>3400000</v>
      </c>
      <c r="E57" s="237">
        <v>50000</v>
      </c>
      <c r="F57" s="267">
        <v>3450000</v>
      </c>
      <c r="G57" s="267">
        <v>0</v>
      </c>
      <c r="H57" s="374">
        <v>0</v>
      </c>
      <c r="I57" s="372">
        <f t="shared" si="2"/>
        <v>0</v>
      </c>
    </row>
    <row r="58" spans="2:9" x14ac:dyDescent="0.25">
      <c r="B58" s="262">
        <v>512211</v>
      </c>
      <c r="C58" s="14" t="s">
        <v>169</v>
      </c>
      <c r="D58" s="266">
        <v>20000</v>
      </c>
      <c r="E58" s="14"/>
      <c r="F58" s="266">
        <v>20000</v>
      </c>
      <c r="G58">
        <v>0</v>
      </c>
      <c r="I58" s="372">
        <f t="shared" si="2"/>
        <v>0</v>
      </c>
    </row>
    <row r="59" spans="2:9" x14ac:dyDescent="0.25">
      <c r="B59" s="262">
        <v>512221</v>
      </c>
      <c r="C59" s="14" t="s">
        <v>170</v>
      </c>
      <c r="D59" s="266">
        <v>65000</v>
      </c>
      <c r="E59" s="14">
        <v>15000</v>
      </c>
      <c r="F59" s="266">
        <v>80000</v>
      </c>
      <c r="G59">
        <v>0</v>
      </c>
      <c r="I59" s="372">
        <f t="shared" si="2"/>
        <v>0</v>
      </c>
    </row>
    <row r="60" spans="2:9" x14ac:dyDescent="0.25">
      <c r="B60" s="262">
        <v>512241</v>
      </c>
      <c r="C60" s="14" t="s">
        <v>171</v>
      </c>
      <c r="D60" s="266">
        <v>135000</v>
      </c>
      <c r="E60" s="14">
        <v>15000</v>
      </c>
      <c r="F60" s="266">
        <v>150000</v>
      </c>
      <c r="G60">
        <v>266980.02</v>
      </c>
      <c r="H60" s="373">
        <v>220000</v>
      </c>
      <c r="I60" s="372">
        <f t="shared" si="2"/>
        <v>46980.020000000019</v>
      </c>
    </row>
    <row r="61" spans="2:9" x14ac:dyDescent="0.25">
      <c r="B61" s="262">
        <v>512631</v>
      </c>
      <c r="C61" s="14" t="s">
        <v>172</v>
      </c>
      <c r="D61" s="266">
        <v>100000</v>
      </c>
      <c r="E61" s="14"/>
      <c r="F61" s="266">
        <v>100000</v>
      </c>
      <c r="G61">
        <v>0</v>
      </c>
      <c r="H61" s="373">
        <v>0</v>
      </c>
      <c r="I61" s="372">
        <f t="shared" si="2"/>
        <v>0</v>
      </c>
    </row>
    <row r="62" spans="2:9" x14ac:dyDescent="0.25">
      <c r="B62" s="262">
        <v>512641</v>
      </c>
      <c r="C62" s="14" t="s">
        <v>173</v>
      </c>
      <c r="D62" s="266">
        <v>330000</v>
      </c>
      <c r="E62" s="14"/>
      <c r="F62" s="266">
        <v>330000</v>
      </c>
      <c r="G62">
        <v>77090</v>
      </c>
      <c r="H62" s="374">
        <v>0</v>
      </c>
      <c r="I62" s="372">
        <f t="shared" si="2"/>
        <v>77090</v>
      </c>
    </row>
    <row r="63" spans="2:9" x14ac:dyDescent="0.25">
      <c r="B63" s="237"/>
      <c r="C63" s="237">
        <v>512</v>
      </c>
      <c r="D63" s="237">
        <f>SUM(D58:D62)</f>
        <v>650000</v>
      </c>
      <c r="E63" s="237">
        <f>SUM(E58:E62)</f>
        <v>30000</v>
      </c>
      <c r="F63" s="237">
        <f>SUM(F58:F62)</f>
        <v>680000</v>
      </c>
      <c r="G63" s="237">
        <f>SUM(G58:G62)</f>
        <v>344070.02</v>
      </c>
      <c r="H63" s="237">
        <f>SUM(H58:H62)</f>
        <v>220000</v>
      </c>
      <c r="I63" s="379">
        <f t="shared" si="2"/>
        <v>124070.02000000002</v>
      </c>
    </row>
    <row r="64" spans="2:9" x14ac:dyDescent="0.25">
      <c r="B64" s="14"/>
      <c r="C64" s="14"/>
      <c r="D64" s="271">
        <f t="shared" ref="D64:I64" si="3">SUM(D6+D9+D10+D11+D12+D13+D23+D28+D39+D42+D45+D53+D56+D57+D63)</f>
        <v>35808000</v>
      </c>
      <c r="E64" s="271">
        <f t="shared" si="3"/>
        <v>6332000</v>
      </c>
      <c r="F64" s="271">
        <f t="shared" si="3"/>
        <v>42140000</v>
      </c>
      <c r="G64" s="271">
        <f t="shared" si="3"/>
        <v>30494348.460000005</v>
      </c>
      <c r="H64" s="271">
        <f t="shared" si="3"/>
        <v>23147194.48</v>
      </c>
      <c r="I64" s="271">
        <f t="shared" si="3"/>
        <v>7347153.9800000004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  <rowBreaks count="1" manualBreakCount="1">
    <brk id="39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IZVRŠENJA 2022.</vt:lpstr>
      <vt:lpstr>Sheet1</vt:lpstr>
      <vt:lpstr>ZBIRNI PLAN 2022.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Mira SKC</cp:lastModifiedBy>
  <cp:lastPrinted>2022-10-05T06:34:32Z</cp:lastPrinted>
  <dcterms:created xsi:type="dcterms:W3CDTF">2020-11-30T19:25:34Z</dcterms:created>
  <dcterms:modified xsi:type="dcterms:W3CDTF">2022-11-10T10:06:59Z</dcterms:modified>
</cp:coreProperties>
</file>