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 SKC\Desktop\"/>
    </mc:Choice>
  </mc:AlternateContent>
  <bookViews>
    <workbookView xWindow="0" yWindow="0" windowWidth="7470" windowHeight="2760"/>
  </bookViews>
  <sheets>
    <sheet name="ИЗВРШЕЊА 2021." sheetId="1" r:id="rId1"/>
    <sheet name="ZBIRNI PLAN 2021." sheetId="2" r:id="rId2"/>
    <sheet name="Sheet3" sheetId="3" r:id="rId3"/>
  </sheets>
  <definedNames>
    <definedName name="_xlnm.Print_Area" localSheetId="2">Sheet3!$A$1:$J$139</definedName>
  </definedNames>
  <calcPr calcId="152511"/>
</workbook>
</file>

<file path=xl/calcChain.xml><?xml version="1.0" encoding="utf-8"?>
<calcChain xmlns="http://schemas.openxmlformats.org/spreadsheetml/2006/main">
  <c r="U49" i="1" l="1"/>
  <c r="G134" i="3" l="1"/>
  <c r="F134" i="3"/>
  <c r="H127" i="3"/>
  <c r="G127" i="3"/>
  <c r="F127" i="3"/>
  <c r="H124" i="3"/>
  <c r="G124" i="3"/>
  <c r="F124" i="3"/>
  <c r="H120" i="3"/>
  <c r="H115" i="3"/>
  <c r="G115" i="3"/>
  <c r="F115" i="3"/>
  <c r="H113" i="3"/>
  <c r="H111" i="3"/>
  <c r="G111" i="3"/>
  <c r="F111" i="3"/>
  <c r="H103" i="3"/>
  <c r="F101" i="3"/>
  <c r="H101" i="3"/>
  <c r="G101" i="3"/>
  <c r="H97" i="3"/>
  <c r="G97" i="3"/>
  <c r="F97" i="3"/>
  <c r="H96" i="3"/>
  <c r="H95" i="3"/>
  <c r="H94" i="3"/>
  <c r="H93" i="3"/>
  <c r="H92" i="3"/>
  <c r="H91" i="3"/>
  <c r="H89" i="3"/>
  <c r="H83" i="3"/>
  <c r="G83" i="3"/>
  <c r="F83" i="3"/>
  <c r="H80" i="3"/>
  <c r="F80" i="3"/>
  <c r="H76" i="3"/>
  <c r="F76" i="3"/>
  <c r="G73" i="3"/>
  <c r="F73" i="3"/>
  <c r="D134" i="3"/>
  <c r="C134" i="3"/>
  <c r="E133" i="3"/>
  <c r="E132" i="3"/>
  <c r="E134" i="3" s="1"/>
  <c r="E131" i="3"/>
  <c r="E130" i="3"/>
  <c r="D130" i="3"/>
  <c r="C130" i="3"/>
  <c r="E129" i="3"/>
  <c r="D127" i="3"/>
  <c r="C127" i="3"/>
  <c r="E126" i="3"/>
  <c r="E125" i="3"/>
  <c r="E127" i="3" s="1"/>
  <c r="D124" i="3"/>
  <c r="D135" i="3" s="1"/>
  <c r="C124" i="3"/>
  <c r="E123" i="3"/>
  <c r="E121" i="3"/>
  <c r="E120" i="3"/>
  <c r="E119" i="3"/>
  <c r="E118" i="3"/>
  <c r="E117" i="3"/>
  <c r="E124" i="3" s="1"/>
  <c r="E115" i="3"/>
  <c r="D115" i="3"/>
  <c r="C115" i="3"/>
  <c r="E113" i="3"/>
  <c r="D111" i="3"/>
  <c r="C111" i="3"/>
  <c r="E109" i="3"/>
  <c r="E108" i="3"/>
  <c r="E107" i="3"/>
  <c r="E106" i="3"/>
  <c r="E105" i="3"/>
  <c r="E104" i="3"/>
  <c r="E111" i="3" s="1"/>
  <c r="E103" i="3"/>
  <c r="D101" i="3"/>
  <c r="C101" i="3"/>
  <c r="C135" i="3" s="1"/>
  <c r="E100" i="3"/>
  <c r="E99" i="3"/>
  <c r="E101" i="3" s="1"/>
  <c r="E135" i="3" s="1"/>
  <c r="D97" i="3"/>
  <c r="C97" i="3"/>
  <c r="E96" i="3"/>
  <c r="E95" i="3"/>
  <c r="E94" i="3"/>
  <c r="E93" i="3"/>
  <c r="E92" i="3"/>
  <c r="E91" i="3"/>
  <c r="E90" i="3"/>
  <c r="E89" i="3"/>
  <c r="E88" i="3"/>
  <c r="E97" i="3" s="1"/>
  <c r="D86" i="3"/>
  <c r="C86" i="3"/>
  <c r="D83" i="3"/>
  <c r="E80" i="3"/>
  <c r="D80" i="3"/>
  <c r="C80" i="3"/>
  <c r="D76" i="3"/>
  <c r="E73" i="3"/>
  <c r="D73" i="3"/>
  <c r="C73" i="3"/>
  <c r="E68" i="3"/>
  <c r="D68" i="3"/>
  <c r="C68" i="3"/>
  <c r="G62" i="3"/>
  <c r="F62" i="3"/>
  <c r="G54" i="3"/>
  <c r="F54" i="3"/>
  <c r="G52" i="3"/>
  <c r="F52" i="3"/>
  <c r="G50" i="3"/>
  <c r="F50" i="3"/>
  <c r="E62" i="3"/>
  <c r="C62" i="3"/>
  <c r="E57" i="3"/>
  <c r="C57" i="3"/>
  <c r="E54" i="3"/>
  <c r="D54" i="3"/>
  <c r="C54" i="3"/>
  <c r="E52" i="3"/>
  <c r="D52" i="3"/>
  <c r="C52" i="3"/>
  <c r="E50" i="3"/>
  <c r="E58" i="3" s="1"/>
  <c r="D50" i="3"/>
  <c r="C50" i="3"/>
  <c r="E45" i="3"/>
  <c r="D45" i="3"/>
  <c r="C45" i="3"/>
  <c r="C58" i="3" s="1"/>
  <c r="G16" i="3"/>
  <c r="I22" i="3"/>
  <c r="G22" i="3"/>
  <c r="G9" i="3"/>
  <c r="G25" i="3"/>
  <c r="H29" i="3"/>
  <c r="H25" i="3"/>
  <c r="H22" i="3"/>
  <c r="H16" i="3"/>
  <c r="H9" i="3"/>
  <c r="D40" i="3"/>
  <c r="H39" i="3"/>
  <c r="G39" i="3"/>
  <c r="F39" i="3"/>
  <c r="E39" i="3"/>
  <c r="E40" i="3" s="1"/>
  <c r="C39" i="3"/>
  <c r="H34" i="3"/>
  <c r="G34" i="3"/>
  <c r="F34" i="3"/>
  <c r="E34" i="3"/>
  <c r="C34" i="3"/>
  <c r="C40" i="3" s="1"/>
  <c r="H40" i="3" l="1"/>
  <c r="F40" i="3"/>
  <c r="G40" i="3"/>
  <c r="I37" i="2"/>
  <c r="I36" i="2"/>
  <c r="I35" i="2"/>
  <c r="I34" i="2"/>
  <c r="I33" i="2"/>
  <c r="I32" i="2"/>
  <c r="I31" i="2"/>
  <c r="G63" i="2"/>
  <c r="G44" i="2"/>
  <c r="I51" i="2"/>
  <c r="I50" i="2"/>
  <c r="I49" i="2"/>
  <c r="I48" i="2"/>
  <c r="I47" i="2"/>
  <c r="I46" i="2"/>
  <c r="I45" i="2"/>
  <c r="I44" i="2"/>
  <c r="I42" i="2"/>
  <c r="D41" i="2"/>
  <c r="I39" i="2"/>
  <c r="I30" i="2"/>
  <c r="I29" i="2"/>
  <c r="I28" i="2"/>
  <c r="I26" i="2"/>
  <c r="I25" i="2"/>
  <c r="I24" i="2"/>
  <c r="I22" i="2" l="1"/>
  <c r="I21" i="2"/>
  <c r="I20" i="2"/>
  <c r="I19" i="2"/>
  <c r="I18" i="2"/>
  <c r="I17" i="2"/>
  <c r="I16" i="2"/>
  <c r="I15" i="2"/>
  <c r="I14" i="2"/>
  <c r="H23" i="2" l="1"/>
  <c r="G62" i="2"/>
  <c r="H62" i="2"/>
  <c r="I62" i="2"/>
  <c r="G55" i="2"/>
  <c r="H55" i="2"/>
  <c r="I55" i="2"/>
  <c r="G52" i="2"/>
  <c r="H52" i="2"/>
  <c r="I52" i="2"/>
  <c r="G41" i="2"/>
  <c r="H41" i="2"/>
  <c r="I41" i="2"/>
  <c r="G38" i="2"/>
  <c r="H38" i="2"/>
  <c r="I38" i="2"/>
  <c r="I63" i="2" s="1"/>
  <c r="G27" i="2"/>
  <c r="H27" i="2"/>
  <c r="I27" i="2"/>
  <c r="I23" i="2"/>
  <c r="G23" i="2"/>
  <c r="H9" i="2"/>
  <c r="G9" i="2"/>
  <c r="H63" i="2" l="1"/>
  <c r="E6" i="1"/>
  <c r="E11" i="1"/>
  <c r="E18" i="1"/>
  <c r="E26" i="1"/>
  <c r="E27" i="1"/>
  <c r="E28" i="1"/>
  <c r="E29" i="1"/>
  <c r="E30" i="1"/>
  <c r="E31" i="1"/>
  <c r="E32" i="1"/>
  <c r="E33" i="1"/>
  <c r="E34" i="1"/>
  <c r="E37" i="1"/>
  <c r="E38" i="1"/>
  <c r="E41" i="1"/>
  <c r="E42" i="1"/>
  <c r="E43" i="1"/>
  <c r="E44" i="1"/>
  <c r="E45" i="1"/>
  <c r="E46" i="1"/>
  <c r="E47" i="1"/>
  <c r="E51" i="1"/>
  <c r="E53" i="1" s="1"/>
  <c r="E55" i="1"/>
  <c r="E56" i="1"/>
  <c r="E57" i="1"/>
  <c r="E58" i="1"/>
  <c r="E59" i="1"/>
  <c r="E61" i="1"/>
  <c r="E63" i="1"/>
  <c r="E64" i="1"/>
  <c r="E67" i="1"/>
  <c r="E68" i="1" s="1"/>
  <c r="E69" i="1"/>
  <c r="E70" i="1"/>
  <c r="E71" i="1"/>
  <c r="C72" i="1"/>
  <c r="D72" i="1"/>
  <c r="E39" i="1" l="1"/>
  <c r="E35" i="1"/>
  <c r="E62" i="1"/>
  <c r="E65" i="1"/>
  <c r="E72" i="1"/>
  <c r="E49" i="1"/>
  <c r="R34" i="1"/>
  <c r="R146" i="1" l="1"/>
  <c r="S146" i="1" s="1"/>
  <c r="R147" i="1"/>
  <c r="S147" i="1" s="1"/>
  <c r="R148" i="1"/>
  <c r="S148" i="1" s="1"/>
  <c r="R149" i="1"/>
  <c r="S149" i="1" s="1"/>
  <c r="I150" i="1"/>
  <c r="I151" i="1" s="1"/>
  <c r="J150" i="1"/>
  <c r="J151" i="1" s="1"/>
  <c r="K150" i="1"/>
  <c r="K151" i="1" s="1"/>
  <c r="L150" i="1"/>
  <c r="L151" i="1" s="1"/>
  <c r="R144" i="1" s="1"/>
  <c r="S144" i="1" s="1"/>
  <c r="M150" i="1"/>
  <c r="M151" i="1" s="1"/>
  <c r="N150" i="1"/>
  <c r="N151" i="1" s="1"/>
  <c r="O150" i="1"/>
  <c r="O151" i="1" s="1"/>
  <c r="P150" i="1"/>
  <c r="P151" i="1" s="1"/>
  <c r="Q150" i="1"/>
  <c r="Q151" i="1" s="1"/>
  <c r="E28" i="3" l="1"/>
  <c r="D28" i="3"/>
  <c r="F27" i="3"/>
  <c r="F26" i="3"/>
  <c r="F28" i="3" s="1"/>
  <c r="E25" i="3"/>
  <c r="D25" i="3"/>
  <c r="F24" i="3"/>
  <c r="F23" i="3"/>
  <c r="F25" i="3" s="1"/>
  <c r="E22" i="3"/>
  <c r="D22" i="3"/>
  <c r="F21" i="3"/>
  <c r="F20" i="3"/>
  <c r="F19" i="3"/>
  <c r="F18" i="3"/>
  <c r="F17" i="3"/>
  <c r="E16" i="3"/>
  <c r="D16" i="3"/>
  <c r="F15" i="3"/>
  <c r="F14" i="3"/>
  <c r="F13" i="3"/>
  <c r="F12" i="3"/>
  <c r="F11" i="3"/>
  <c r="F10" i="3"/>
  <c r="E9" i="3"/>
  <c r="D9" i="3"/>
  <c r="F8" i="3"/>
  <c r="F7" i="3"/>
  <c r="F9" i="3" s="1"/>
  <c r="E29" i="3" l="1"/>
  <c r="F22" i="3"/>
  <c r="D29" i="3"/>
  <c r="F16" i="3"/>
  <c r="F29" i="3" s="1"/>
  <c r="F62" i="2"/>
  <c r="E62" i="2"/>
  <c r="D62" i="2"/>
  <c r="F55" i="2"/>
  <c r="E55" i="2"/>
  <c r="D55" i="2"/>
  <c r="F52" i="2"/>
  <c r="E52" i="2"/>
  <c r="D52" i="2"/>
  <c r="F44" i="2"/>
  <c r="E44" i="2"/>
  <c r="D44" i="2"/>
  <c r="F41" i="2"/>
  <c r="E41" i="2"/>
  <c r="F38" i="2"/>
  <c r="E38" i="2"/>
  <c r="D38" i="2"/>
  <c r="F27" i="2"/>
  <c r="E27" i="2"/>
  <c r="D27" i="2"/>
  <c r="F23" i="2"/>
  <c r="E23" i="2"/>
  <c r="D23" i="2"/>
  <c r="F9" i="2"/>
  <c r="D9" i="2"/>
  <c r="E158" i="1"/>
  <c r="E160" i="1" s="1"/>
  <c r="D158" i="1"/>
  <c r="C158" i="1"/>
  <c r="C160" i="1" s="1"/>
  <c r="R117" i="1"/>
  <c r="S117" i="1" s="1"/>
  <c r="R116" i="1"/>
  <c r="S116" i="1" s="1"/>
  <c r="G118" i="1"/>
  <c r="H118" i="1"/>
  <c r="I118" i="1"/>
  <c r="J118" i="1"/>
  <c r="K118" i="1"/>
  <c r="L118" i="1"/>
  <c r="M118" i="1"/>
  <c r="N118" i="1"/>
  <c r="O118" i="1"/>
  <c r="P118" i="1"/>
  <c r="Q118" i="1"/>
  <c r="R112" i="1"/>
  <c r="R111" i="1"/>
  <c r="R109" i="1"/>
  <c r="R107" i="1"/>
  <c r="S115" i="1"/>
  <c r="R103" i="1"/>
  <c r="R104" i="1"/>
  <c r="R105" i="1"/>
  <c r="R102" i="1"/>
  <c r="S102" i="1" s="1"/>
  <c r="G113" i="1"/>
  <c r="H113" i="1"/>
  <c r="I113" i="1"/>
  <c r="J113" i="1"/>
  <c r="K113" i="1"/>
  <c r="L113" i="1"/>
  <c r="M113" i="1"/>
  <c r="N113" i="1"/>
  <c r="O113" i="1"/>
  <c r="P113" i="1"/>
  <c r="Q113" i="1"/>
  <c r="F113" i="1"/>
  <c r="R100" i="1"/>
  <c r="S100" i="1" s="1"/>
  <c r="R99" i="1"/>
  <c r="S99" i="1" s="1"/>
  <c r="R94" i="1"/>
  <c r="S94" i="1" s="1"/>
  <c r="R95" i="1"/>
  <c r="S95" i="1" s="1"/>
  <c r="F96" i="1"/>
  <c r="G96" i="1"/>
  <c r="H96" i="1"/>
  <c r="I96" i="1"/>
  <c r="J96" i="1"/>
  <c r="K96" i="1"/>
  <c r="L96" i="1"/>
  <c r="M96" i="1"/>
  <c r="N96" i="1"/>
  <c r="O96" i="1"/>
  <c r="P96" i="1"/>
  <c r="Q96" i="1"/>
  <c r="R91" i="1"/>
  <c r="S91" i="1" s="1"/>
  <c r="R92" i="1"/>
  <c r="S92" i="1" s="1"/>
  <c r="F93" i="1"/>
  <c r="G93" i="1"/>
  <c r="H93" i="1"/>
  <c r="I93" i="1"/>
  <c r="J93" i="1"/>
  <c r="K93" i="1"/>
  <c r="L93" i="1"/>
  <c r="M93" i="1"/>
  <c r="N93" i="1"/>
  <c r="O93" i="1"/>
  <c r="P93" i="1"/>
  <c r="Q93" i="1"/>
  <c r="R85" i="1"/>
  <c r="S85" i="1" s="1"/>
  <c r="R86" i="1"/>
  <c r="S86" i="1" s="1"/>
  <c r="R87" i="1"/>
  <c r="S87" i="1" s="1"/>
  <c r="R88" i="1"/>
  <c r="S88" i="1" s="1"/>
  <c r="R89" i="1"/>
  <c r="S89" i="1" s="1"/>
  <c r="F90" i="1"/>
  <c r="G90" i="1"/>
  <c r="H90" i="1"/>
  <c r="I90" i="1"/>
  <c r="J90" i="1"/>
  <c r="K90" i="1"/>
  <c r="L90" i="1"/>
  <c r="M90" i="1"/>
  <c r="N90" i="1"/>
  <c r="O90" i="1"/>
  <c r="P90" i="1"/>
  <c r="Q90" i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F84" i="1"/>
  <c r="G84" i="1"/>
  <c r="H84" i="1"/>
  <c r="I84" i="1"/>
  <c r="J84" i="1"/>
  <c r="K84" i="1"/>
  <c r="L84" i="1"/>
  <c r="M84" i="1"/>
  <c r="N84" i="1"/>
  <c r="O84" i="1"/>
  <c r="P84" i="1"/>
  <c r="Q84" i="1"/>
  <c r="R76" i="1"/>
  <c r="S76" i="1" s="1"/>
  <c r="R75" i="1"/>
  <c r="S75" i="1" s="1"/>
  <c r="F77" i="1"/>
  <c r="G77" i="1"/>
  <c r="H77" i="1"/>
  <c r="I77" i="1"/>
  <c r="J77" i="1"/>
  <c r="K77" i="1"/>
  <c r="L77" i="1"/>
  <c r="M77" i="1"/>
  <c r="N77" i="1"/>
  <c r="O77" i="1"/>
  <c r="P77" i="1"/>
  <c r="Q77" i="1"/>
  <c r="C84" i="1"/>
  <c r="D77" i="1"/>
  <c r="C77" i="1"/>
  <c r="R63" i="1"/>
  <c r="S63" i="1" s="1"/>
  <c r="R64" i="1"/>
  <c r="S64" i="1" s="1"/>
  <c r="R66" i="1"/>
  <c r="S66" i="1" s="1"/>
  <c r="R67" i="1"/>
  <c r="S67" i="1" s="1"/>
  <c r="R69" i="1"/>
  <c r="S69" i="1" s="1"/>
  <c r="R70" i="1"/>
  <c r="S70" i="1" s="1"/>
  <c r="R71" i="1"/>
  <c r="S71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50" i="1"/>
  <c r="S50" i="1" s="1"/>
  <c r="R51" i="1"/>
  <c r="S51" i="1" s="1"/>
  <c r="R52" i="1"/>
  <c r="S52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36" i="1"/>
  <c r="S36" i="1" s="1"/>
  <c r="R37" i="1"/>
  <c r="S37" i="1" s="1"/>
  <c r="R38" i="1"/>
  <c r="S38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S34" i="1"/>
  <c r="R7" i="1"/>
  <c r="S7" i="1" s="1"/>
  <c r="R8" i="1"/>
  <c r="S8" i="1" s="1"/>
  <c r="R9" i="1"/>
  <c r="S9" i="1" s="1"/>
  <c r="R10" i="1"/>
  <c r="S10" i="1" s="1"/>
  <c r="I97" i="1" l="1"/>
  <c r="R96" i="1"/>
  <c r="R84" i="1"/>
  <c r="S84" i="1" s="1"/>
  <c r="O97" i="1"/>
  <c r="K97" i="1"/>
  <c r="N97" i="1"/>
  <c r="J97" i="1"/>
  <c r="F97" i="1"/>
  <c r="R77" i="1"/>
  <c r="Q97" i="1"/>
  <c r="M97" i="1"/>
  <c r="R90" i="1"/>
  <c r="R93" i="1"/>
  <c r="P97" i="1"/>
  <c r="L97" i="1"/>
  <c r="H97" i="1"/>
  <c r="S77" i="1"/>
  <c r="G97" i="1"/>
  <c r="R113" i="1"/>
  <c r="E63" i="2"/>
  <c r="D63" i="2"/>
  <c r="F63" i="2"/>
  <c r="S103" i="1"/>
  <c r="S105" i="1"/>
  <c r="R97" i="1" l="1"/>
  <c r="S104" i="1"/>
  <c r="S107" i="1" l="1"/>
  <c r="S118" i="1" l="1"/>
  <c r="S18" i="1"/>
  <c r="I110" i="1"/>
  <c r="J110" i="1"/>
  <c r="K110" i="1"/>
  <c r="L110" i="1"/>
  <c r="M110" i="1"/>
  <c r="N110" i="1"/>
  <c r="O110" i="1"/>
  <c r="P110" i="1"/>
  <c r="Q110" i="1"/>
  <c r="I108" i="1"/>
  <c r="J108" i="1"/>
  <c r="K108" i="1"/>
  <c r="L108" i="1"/>
  <c r="M108" i="1"/>
  <c r="N108" i="1"/>
  <c r="O108" i="1"/>
  <c r="P108" i="1"/>
  <c r="Q108" i="1"/>
  <c r="I106" i="1"/>
  <c r="J106" i="1"/>
  <c r="K106" i="1"/>
  <c r="L106" i="1"/>
  <c r="M106" i="1"/>
  <c r="N106" i="1"/>
  <c r="O106" i="1"/>
  <c r="P106" i="1"/>
  <c r="Q106" i="1"/>
  <c r="I101" i="1"/>
  <c r="J101" i="1"/>
  <c r="K101" i="1"/>
  <c r="L101" i="1"/>
  <c r="M101" i="1"/>
  <c r="N101" i="1"/>
  <c r="O101" i="1"/>
  <c r="P101" i="1"/>
  <c r="Q101" i="1"/>
  <c r="I72" i="1"/>
  <c r="J72" i="1"/>
  <c r="K72" i="1"/>
  <c r="L72" i="1"/>
  <c r="M72" i="1"/>
  <c r="N72" i="1"/>
  <c r="O72" i="1"/>
  <c r="P72" i="1"/>
  <c r="Q72" i="1"/>
  <c r="I68" i="1"/>
  <c r="J68" i="1"/>
  <c r="K68" i="1"/>
  <c r="L68" i="1"/>
  <c r="M68" i="1"/>
  <c r="N68" i="1"/>
  <c r="O68" i="1"/>
  <c r="P68" i="1"/>
  <c r="Q68" i="1"/>
  <c r="I65" i="1"/>
  <c r="J65" i="1"/>
  <c r="K65" i="1"/>
  <c r="L65" i="1"/>
  <c r="M65" i="1"/>
  <c r="N65" i="1"/>
  <c r="O65" i="1"/>
  <c r="P65" i="1"/>
  <c r="Q65" i="1"/>
  <c r="I62" i="1"/>
  <c r="J62" i="1"/>
  <c r="K62" i="1"/>
  <c r="L62" i="1"/>
  <c r="M62" i="1"/>
  <c r="N62" i="1"/>
  <c r="O62" i="1"/>
  <c r="P62" i="1"/>
  <c r="Q62" i="1"/>
  <c r="I53" i="1"/>
  <c r="J53" i="1"/>
  <c r="K53" i="1"/>
  <c r="L53" i="1"/>
  <c r="M53" i="1"/>
  <c r="N53" i="1"/>
  <c r="O53" i="1"/>
  <c r="P53" i="1"/>
  <c r="Q53" i="1"/>
  <c r="I49" i="1"/>
  <c r="J49" i="1"/>
  <c r="K49" i="1"/>
  <c r="L49" i="1"/>
  <c r="M49" i="1"/>
  <c r="N49" i="1"/>
  <c r="O49" i="1"/>
  <c r="P49" i="1"/>
  <c r="Q49" i="1"/>
  <c r="I39" i="1"/>
  <c r="J39" i="1"/>
  <c r="K39" i="1"/>
  <c r="L39" i="1"/>
  <c r="M39" i="1"/>
  <c r="N39" i="1"/>
  <c r="O39" i="1"/>
  <c r="P39" i="1"/>
  <c r="Q39" i="1"/>
  <c r="I35" i="1"/>
  <c r="J35" i="1"/>
  <c r="K35" i="1"/>
  <c r="L35" i="1"/>
  <c r="M35" i="1"/>
  <c r="N35" i="1"/>
  <c r="O35" i="1"/>
  <c r="P35" i="1"/>
  <c r="Q35" i="1"/>
  <c r="I21" i="1"/>
  <c r="J21" i="1"/>
  <c r="K21" i="1"/>
  <c r="L21" i="1"/>
  <c r="M21" i="1"/>
  <c r="N21" i="1"/>
  <c r="O21" i="1"/>
  <c r="P21" i="1"/>
  <c r="Q21" i="1"/>
  <c r="I18" i="1"/>
  <c r="J18" i="1"/>
  <c r="K18" i="1"/>
  <c r="L18" i="1"/>
  <c r="M18" i="1"/>
  <c r="N18" i="1"/>
  <c r="O18" i="1"/>
  <c r="P18" i="1"/>
  <c r="Q18" i="1"/>
  <c r="R18" i="1"/>
  <c r="I11" i="1"/>
  <c r="J11" i="1"/>
  <c r="K11" i="1"/>
  <c r="L11" i="1"/>
  <c r="M11" i="1"/>
  <c r="N11" i="1"/>
  <c r="O11" i="1"/>
  <c r="P11" i="1"/>
  <c r="Q11" i="1"/>
  <c r="I6" i="1"/>
  <c r="J6" i="1"/>
  <c r="K6" i="1"/>
  <c r="L6" i="1"/>
  <c r="M6" i="1"/>
  <c r="N6" i="1"/>
  <c r="O6" i="1"/>
  <c r="P6" i="1"/>
  <c r="Q6" i="1"/>
  <c r="O114" i="1" l="1"/>
  <c r="K114" i="1"/>
  <c r="P114" i="1"/>
  <c r="N114" i="1"/>
  <c r="J114" i="1"/>
  <c r="M114" i="1"/>
  <c r="I114" i="1"/>
  <c r="L114" i="1"/>
  <c r="Q114" i="1"/>
  <c r="Q73" i="1"/>
  <c r="O73" i="1"/>
  <c r="M73" i="1"/>
  <c r="I73" i="1"/>
  <c r="P73" i="1"/>
  <c r="N73" i="1"/>
  <c r="L73" i="1"/>
  <c r="J73" i="1"/>
  <c r="K73" i="1"/>
  <c r="F150" i="1" l="1"/>
  <c r="G150" i="1"/>
  <c r="H150" i="1"/>
  <c r="F145" i="1"/>
  <c r="G145" i="1"/>
  <c r="H145" i="1"/>
  <c r="F142" i="1"/>
  <c r="G142" i="1"/>
  <c r="H142" i="1"/>
  <c r="D151" i="1"/>
  <c r="E150" i="1"/>
  <c r="C150" i="1"/>
  <c r="E145" i="1"/>
  <c r="C145" i="1"/>
  <c r="E142" i="1"/>
  <c r="C142" i="1"/>
  <c r="F106" i="1"/>
  <c r="G106" i="1"/>
  <c r="H106" i="1"/>
  <c r="F108" i="1"/>
  <c r="G108" i="1"/>
  <c r="H108" i="1"/>
  <c r="F110" i="1"/>
  <c r="G110" i="1"/>
  <c r="H110" i="1"/>
  <c r="F133" i="1"/>
  <c r="F136" i="1" s="1"/>
  <c r="G133" i="1"/>
  <c r="G136" i="1" s="1"/>
  <c r="H133" i="1"/>
  <c r="H136" i="1" s="1"/>
  <c r="F126" i="1"/>
  <c r="G126" i="1"/>
  <c r="H126" i="1"/>
  <c r="F118" i="1"/>
  <c r="R118" i="1" s="1"/>
  <c r="E118" i="1"/>
  <c r="C126" i="1"/>
  <c r="E135" i="1"/>
  <c r="C135" i="1"/>
  <c r="E133" i="1"/>
  <c r="D133" i="1"/>
  <c r="D136" i="1" s="1"/>
  <c r="C133" i="1"/>
  <c r="E126" i="1"/>
  <c r="D126" i="1"/>
  <c r="C118" i="1"/>
  <c r="E113" i="1"/>
  <c r="C113" i="1"/>
  <c r="E110" i="1"/>
  <c r="D110" i="1"/>
  <c r="C110" i="1"/>
  <c r="E108" i="1"/>
  <c r="D108" i="1"/>
  <c r="C108" i="1"/>
  <c r="E106" i="1"/>
  <c r="D106" i="1"/>
  <c r="C106" i="1"/>
  <c r="H101" i="1"/>
  <c r="G101" i="1"/>
  <c r="F101" i="1"/>
  <c r="E101" i="1"/>
  <c r="D101" i="1"/>
  <c r="C101" i="1"/>
  <c r="D96" i="1"/>
  <c r="C96" i="1"/>
  <c r="S96" i="1" s="1"/>
  <c r="E95" i="1"/>
  <c r="E94" i="1"/>
  <c r="D93" i="1"/>
  <c r="C93" i="1"/>
  <c r="S93" i="1" s="1"/>
  <c r="E92" i="1"/>
  <c r="E91" i="1"/>
  <c r="D90" i="1"/>
  <c r="C90" i="1"/>
  <c r="S90" i="1" s="1"/>
  <c r="E89" i="1"/>
  <c r="E88" i="1"/>
  <c r="E87" i="1"/>
  <c r="E86" i="1"/>
  <c r="E85" i="1"/>
  <c r="D84" i="1"/>
  <c r="E83" i="1"/>
  <c r="E82" i="1"/>
  <c r="E81" i="1"/>
  <c r="E80" i="1"/>
  <c r="E79" i="1"/>
  <c r="E78" i="1"/>
  <c r="E76" i="1"/>
  <c r="E75" i="1"/>
  <c r="R145" i="1" l="1"/>
  <c r="S145" i="1" s="1"/>
  <c r="R150" i="1"/>
  <c r="S150" i="1" s="1"/>
  <c r="E151" i="1"/>
  <c r="H114" i="1"/>
  <c r="R108" i="1"/>
  <c r="S108" i="1" s="1"/>
  <c r="R106" i="1"/>
  <c r="S106" i="1" s="1"/>
  <c r="E77" i="1"/>
  <c r="G114" i="1"/>
  <c r="R110" i="1"/>
  <c r="F114" i="1"/>
  <c r="R101" i="1"/>
  <c r="R114" i="1" s="1"/>
  <c r="C151" i="1"/>
  <c r="S97" i="1"/>
  <c r="E136" i="1"/>
  <c r="G151" i="1"/>
  <c r="C136" i="1"/>
  <c r="F151" i="1"/>
  <c r="H151" i="1"/>
  <c r="E84" i="1"/>
  <c r="D97" i="1"/>
  <c r="E90" i="1"/>
  <c r="E93" i="1"/>
  <c r="E96" i="1"/>
  <c r="E114" i="1"/>
  <c r="C114" i="1"/>
  <c r="C97" i="1"/>
  <c r="H72" i="1"/>
  <c r="G72" i="1"/>
  <c r="F72" i="1"/>
  <c r="H68" i="1"/>
  <c r="G68" i="1"/>
  <c r="F68" i="1"/>
  <c r="D68" i="1"/>
  <c r="C68" i="1"/>
  <c r="H65" i="1"/>
  <c r="G65" i="1"/>
  <c r="F65" i="1"/>
  <c r="D65" i="1"/>
  <c r="C65" i="1"/>
  <c r="H62" i="1"/>
  <c r="G62" i="1"/>
  <c r="F62" i="1"/>
  <c r="D62" i="1"/>
  <c r="C62" i="1"/>
  <c r="H53" i="1"/>
  <c r="G53" i="1"/>
  <c r="F53" i="1"/>
  <c r="D53" i="1"/>
  <c r="C53" i="1"/>
  <c r="H49" i="1"/>
  <c r="G49" i="1"/>
  <c r="F49" i="1"/>
  <c r="D49" i="1"/>
  <c r="C49" i="1"/>
  <c r="H39" i="1"/>
  <c r="G39" i="1"/>
  <c r="F39" i="1"/>
  <c r="D39" i="1"/>
  <c r="C39" i="1"/>
  <c r="H35" i="1"/>
  <c r="G35" i="1"/>
  <c r="F35" i="1"/>
  <c r="D35" i="1"/>
  <c r="C35" i="1"/>
  <c r="D24" i="1"/>
  <c r="C24" i="1"/>
  <c r="H21" i="1"/>
  <c r="G21" i="1"/>
  <c r="F21" i="1"/>
  <c r="D21" i="1"/>
  <c r="H18" i="1"/>
  <c r="G18" i="1"/>
  <c r="F18" i="1"/>
  <c r="D18" i="1"/>
  <c r="C18" i="1"/>
  <c r="D14" i="1"/>
  <c r="H11" i="1"/>
  <c r="G11" i="1"/>
  <c r="F11" i="1"/>
  <c r="D11" i="1"/>
  <c r="C11" i="1"/>
  <c r="H6" i="1"/>
  <c r="G6" i="1"/>
  <c r="F6" i="1"/>
  <c r="D6" i="1"/>
  <c r="C6" i="1"/>
  <c r="R151" i="1" l="1"/>
  <c r="S151" i="1" s="1"/>
  <c r="R68" i="1"/>
  <c r="S68" i="1" s="1"/>
  <c r="R72" i="1"/>
  <c r="S72" i="1" s="1"/>
  <c r="R65" i="1"/>
  <c r="S65" i="1" s="1"/>
  <c r="S101" i="1"/>
  <c r="S110" i="1"/>
  <c r="S109" i="1"/>
  <c r="R53" i="1"/>
  <c r="S53" i="1" s="1"/>
  <c r="R11" i="1"/>
  <c r="S11" i="1" s="1"/>
  <c r="R6" i="1"/>
  <c r="S6" i="1" s="1"/>
  <c r="R35" i="1"/>
  <c r="S35" i="1" s="1"/>
  <c r="R21" i="1"/>
  <c r="R39" i="1"/>
  <c r="S39" i="1" s="1"/>
  <c r="R49" i="1"/>
  <c r="S49" i="1" s="1"/>
  <c r="R62" i="1"/>
  <c r="S62" i="1" s="1"/>
  <c r="E97" i="1"/>
  <c r="G73" i="1"/>
  <c r="D73" i="1"/>
  <c r="F73" i="1"/>
  <c r="H73" i="1"/>
  <c r="C73" i="1"/>
  <c r="S111" i="1" l="1"/>
  <c r="R73" i="1"/>
  <c r="S21" i="1"/>
  <c r="S73" i="1" s="1"/>
  <c r="E73" i="1"/>
  <c r="S112" i="1" l="1"/>
  <c r="S113" i="1"/>
  <c r="S114" i="1" l="1"/>
</calcChain>
</file>

<file path=xl/comments1.xml><?xml version="1.0" encoding="utf-8"?>
<comments xmlns="http://schemas.openxmlformats.org/spreadsheetml/2006/main">
  <authors>
    <author>Mira SKC</author>
    <author>skcp MIRA</author>
  </authors>
  <commentList>
    <comment ref="F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ak.1/21 661192,79
razl.12/20 45813,74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kon.1/21 647131,17
ak.2/21 679621,03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kon.feb.21 685222,26
ak.mar.21  669636,49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konač.mart21 707333,57
akon.apr.21 677961,52
konač.apr.21 654097,76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akont.684813,61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651614,86 konač.
Јун ак.675905,40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jun konač.664219,17
jul akon.686648,80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JUL KONAČ.657870,13
AVG.AKONT.674838,67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kon.avg.669482,68
аконт.септ.673060,72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sept.konač.641385,05
okt.akont.668416,69
okt.konač.637122,07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ак.нов.642502,84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KONAČ.NOV.436108,98
KONAČ.DEC.1.227.440,08 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ak.1/20 76240,78
razl.12/20 5268,62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kon.1/21 74216,51
ak.2/21 78202,18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kon.feb.21 78754,81
ak.mar.21  77008,20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konač.mart21 81343,38
akon.apr.21 78093,27
konač.apr.21 75093,47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akont.78753,61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74935,74konač.
Јун ак.77729,11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jun konač.76385,22
jul akont.78964,63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JUL KONAČ.75655,05
AVG.AKONT.77726,97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kon.avg.76869,95
аконт.септ.77522,50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sept.konač.73638,78
okt.akont.76988,44
okt.konač.73148,51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ак.нов.74037,19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KONAČ.NOV.69890,21
KONAČ.DEC.141.155,60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ak.1/21 34142,60
razl.12/20 2359,39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kon.1/21 33236,07
ak.2/21 35020,98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kon.feb.21 35268,44
ak.mar.21   34486,28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konč.mart21 36427,68
akon.apr.21 34972,24
konač.apr.21 33628,85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akont.35267,90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maj21 33558,13 konač.
Јун ак.34809,13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jun konač.34207,30
jul akont.35362,44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JUL KONAČ.33880,28
AVG.AKONT.34808,18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kon.avg.34424,36
аконт.септ.34716,61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sept.konač.32977,35
okt.akont.34477,43
okt.konač.32757,80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ак.нов.33155,77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KONAČ.NOV.31298,62
KONAČ.DEC.63.213,15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prev.12/20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prev.1/21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PREV.2/21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prev.3/21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PREV.APRIL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prevoz maj21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jun 2021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7/21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9/21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10/21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prev.11/21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1315
2339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836,58
165,00
713,00
263,87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1934,69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582,00
839,16
9356,00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1808,8;1524;938;4939,79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1604,69;489,00;986,00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200
1963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12/20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1/21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2/21 85489,35
EPS 3/21 94520,54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4/21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5/21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ЕПС 8/21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9/21</t>
        </r>
      </text>
    </comment>
    <comment ref="P27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eps10/21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EPS 11/21 deo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12/20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1/21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kom.2/21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3/21 26846,15
4/21 26263,70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5/21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ИЗВЛАЧ.КОНТЕЈНЕРА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8/21=54473,20
9/21=49252,26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10/21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11/21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12/20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1/21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1/21 6655,99
2/21  9292,00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9303,61 3/21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FIK.TEL.4/21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фик.тел.5/21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fik.tel.6/21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7/21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9/21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10/21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11/21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12/20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1/21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2/21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3/21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MOB.TEL.4/21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моб.тел.5/21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mob.tel.6/21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7/21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9/21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10/21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11/21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1500,00 MARKICE
750 BRZA POŠTA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3000 MARKICE
1000 BRZA POŠTA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12/20 21762,29
1/21 13947,99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2/21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3/21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4/21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5/21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6/21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7/21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sup.4677,19  12/20
sbb 1395  12/20
vip 816  12/20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sup.6704,87 1/21
sbb 1395 1/21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SUPERN.3RAČ.2/21 6766,19
SBB 2/21 1395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vip 1,2/21 2*816
SPUERN.3/21 6766,99( 3RAČ.)
VIP 1116,00 3/21
SBB 1395,00 3/21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SUPERN.2398,80 4/21
SBB 1395,00 4/21
A1 1116,00 4/21
2039,39 4/21 SUPERN.
2878,80 SUPERN.4/21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4438,19 суперн.2рач.
1495 сбб
суперн.2878,80 5/21
A1 816 5/21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supern.2878,80,2039,39
sbb 1495   6/21
spern.2398,80
A1 816,00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supernova 3 rač.7316,99
Sbb 1495
816 a1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SUPERN.8/21 7316,99
SBB 8/21 1495
А1 816,00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SUPERN.3RAČ. 9/21=7316,99
A1 816,00
SBB 9/21 1495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суперн.4078,80;2878,80;
2398,80
SBB 1495
A1 816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sbb 1495 11/21
SUPERN.6477,60 11/21
supern.2878,80 11/21
vip 816 11/21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MRKIĆ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INFO ZA 2021.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 1/21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inok.2/21 5000
INOK. 3/21 5000,00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4/21 INOKOM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иноком 5/21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inok.održ.7/21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ODRŽ.8/21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ODRŽ.9/21</t>
        </r>
      </text>
    </comment>
    <comment ref="P42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10/21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11/21 5000,00
4700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ALTA MEDIKA PRVA POMOĆ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котиз.семинари србије</t>
        </r>
      </text>
    </comment>
    <comment ref="O4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SMIN.SRBIJE E FAK.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rem.cen.69600
agenc.mdn 57600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SERVIS PP APAR.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ug.o delu
ug.o pp posl. bazen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PROJEKTI JAPANSKA AMBASADA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ug.pp posl.Boća 9i10/21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DVD 11650
radio 2800
radio 3000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UG.USL.POTKOV.
UG.USL.POTKOV.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prenoć.hotel 7762
крчма 34550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preh.3069,54
zrno 7316,88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KAFA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3667,38 KAFA
566,20 PREH.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KAFA ZRNO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kafa zrno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12898 premij.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kafa 4585
premij.izl.6093
zrno 4990
krčma 12908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elvod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mandić b 39000
el.petr. 9000
deltas 7450
tojo 750
deltas 6010
naš dom poprav. 7931,40
grujo 3300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TOJO 4735
TOJO 450
ELVOD 8150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tojo 2 rač.11572,2
TOJO 2749,00
SKY 516,00
TOJO 3505
369,51 PREH.BATER.
9400 PRIMA PUMPA ZA GAL.
2750 DELTA GREJ. ZA BOJLER
850,00 ELVOD PRODUŽ. KABAL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zb-elektro 75144
TOJO 7604,00
PRIMA 3000,00
ELVOD 10260,00
VST PROFIL 15680 ZAVESE
GRUJO 980,00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тојо 6185
чикар.1325
грујо 450
агрфит. 6100 7120
елвод 5250
пуна кућа 3817,34
грујо 300
AGRFIT.6090
MODUL G 1740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tojo 19453,40(2rač)
delta s 3888,00
čokar.10346
mcs 42324(crtanje terena)
tojo 19528,10(2rač)
modul g 6515,80
ELVOD 9574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vst profil 48000,00
tojo 2001,8;40240;7490
ciki lim 39000
sky2449
bisal prozor 29400
delta s 990
elvod 2085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AGRFIT.1780
DELTA S 690
DELTA S 7988,00
ELVOD 101061,60
TOJO 12366
TOJO 56045
TOJO 3510
ČIKAR.29684,80
GRUJO 450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deo rač.elektroomega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3870
7901,13 greška budžeta 
otišlo na kanc.m.umesto na benzin
1470 riziko
3080 tojo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10085
RIZIKO 3900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 1800 TONERI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инок.2300
ризик.1000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6635
riziko 3080INOKOM 1200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1100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4300
2200
INOK.TONER 900
РИЗИКО 2355
ИНОКОМ 500</t>
        </r>
      </text>
    </comment>
    <comment ref="O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riziko 1920
RIZIKO 2130
INOKOM 1800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ризико 1190
riziko 2690</t>
        </r>
      </text>
    </comment>
    <comment ref="Q5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500 TONER INOKOM
1000 toner inik.
Riziko 11000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ipc bgd.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4001,56
2998,35
3704,02
4895,10
7901,13
4000,93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4001,39
3800,30
2900,32
3999,52
5503,27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2242,43
1495,49
3999,86
5599,06
4000,52
4002,28
5500,56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2582,30
5499,66
2999,93;799,12;1455,20
1999,01
2000,59
813,09
4500,15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012785,012415,012473,012148,012877,012878,014122,013809,013801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015307,014668,015388,014742,016306,015981,016684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017254=4654,63
016615,017186,017425=11001,94
016374=3000
018819=5500</t>
        </r>
      </text>
    </comment>
    <comment ref="O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019560=5330</t>
        </r>
      </text>
    </comment>
    <comment ref="P5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021688 део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monteks 4619,99
agrfit.980
tojo 9490,24800
čikar.33999(perač)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MAŠINAC 33600
STETEKS 6040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TOJO</t>
        </r>
      </text>
    </comment>
    <comment ref="P58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ram glas ogledala hala</t>
        </r>
      </text>
    </comment>
    <comment ref="Q5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sky torba laptop 2990
slušal.inok.4400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4038,62
1834,30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preh.hig.vakc.5165,05
preh.hig.9667,80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PREH.HIG.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3915,47
963,32
2991,28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preh.12334,71
preh.3917,39
preh.6346,78
PREH.1212,81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preh.3829,79
preh.3153,08
preh.534,18
preh.2274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ПРЕХ.10006,80
ХИГ.СИСТ.24027,70;20675,40;2866,20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прех.1006,35
PREH.3033,58
preh.1305.80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preh.hig.5733,25
6707,50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str mika za vakc punkt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FILI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preh.alkohol 918,62
FILI 1237,08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fili 993,54
fili 1022,78
tilia 584,65</t>
        </r>
      </text>
    </comment>
    <comment ref="O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FILI FARM 1281,36
TAG UREĐAJ 2022
TOJO 17860
</t>
        </r>
      </text>
    </comment>
    <comment ref="P6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FILI 750;fili 1000.00</t>
        </r>
      </text>
    </comment>
    <comment ref="H6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PRIV.SUD TAKSE 5398
APR 2000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notar 1800
NOTAR 360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ПВЦ СТОЛАР.ХАЛА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JUMONT PLAFON HALA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 računar vakc.24500,
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ŠTAMPAČ INOK. VAKC.P.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metalac friž.26210,50 vakc.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higij.sistem PERAČ HALA</t>
        </r>
      </text>
    </comment>
    <comment ref="Q7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stolice forma ideale 100kom. 119000
Ал.проз.хала 2ком. 112100</t>
        </r>
      </text>
    </comment>
    <comment ref="H7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DAB IZ 2020.</t>
        </r>
      </text>
    </comment>
    <comment ref="M7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 dab br. jagodina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PREV. DAB JAGOD.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DAB POŽ-KRALJ.POŽ.9600+9600</t>
        </r>
      </text>
    </comment>
    <comment ref="Q7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DAB BR.POŽ-BG-POŽ
POŽ-UB-POŽ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 12/20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1/21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inok.2/21 6400
INOK 3/21 6400
mileni.9600,00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INOK.ŠTAM.4/21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иноком 5821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INOKOM</t>
        </r>
      </text>
    </comment>
    <comment ref="M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inok.štam.7/21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8/21 INOK.</t>
        </r>
      </text>
    </comment>
    <comment ref="O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INOK.9/21</t>
        </r>
      </text>
    </comment>
    <comment ref="P78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inocom 10/21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960 RADIO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РАДИО</t>
        </r>
      </text>
    </comment>
    <comment ref="Q7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5000 čestit.tv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um.sav.2člana</t>
        </r>
      </text>
    </comment>
    <comment ref="Q80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um.sav.2čl.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PRENOĆ.HOTEL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hotel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krčma 3200
GRAND HOSTEL 1500</t>
        </r>
      </text>
    </comment>
    <comment ref="M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krčma 5505
krčma 7757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HOTEL DIVANH.PRENOĆ.
4714;ГРАНД 9000</t>
        </r>
      </text>
    </comment>
    <comment ref="Q8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крчма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PREMIJ.PIĆE IZL.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PREMIJ.PIĆE IZLOŽ.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piće prem.izlož.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PREMIJ.</t>
        </r>
      </text>
    </comment>
    <comment ref="O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PREMIJ.IZLOŽBA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M.VUJASINOVIĆ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DIVLJAN</t>
        </r>
      </text>
    </comment>
    <comment ref="M8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taboo s ozvuč.</t>
        </r>
      </text>
    </comment>
    <comment ref="P83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AUT.UG.POPOVIĆ PAVLE</t>
        </r>
      </text>
    </comment>
    <comment ref="Q83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um.sav.đorić 15723,30
сузана стојан. 13501,70
voja braj. 40000</t>
        </r>
      </text>
    </comment>
    <comment ref="H8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poz.pr.Primadone</t>
        </r>
      </text>
    </comment>
    <comment ref="M8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POZ.PR.Čarobna frula bazen 35000
divanhana 106000
poz.pr.Ljubavni vremepl.70000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POŽ.MAGLAŠI</t>
        </r>
      </text>
    </comment>
    <comment ref="Q8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14850 negorcija konc.violina
конц.гитаре 17000,00
lena kov.212.000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TREBA NA GORIVO
GREŠKA BUDŽETA
4895,10 otišlo na kanc.m.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2278,50</t>
        </r>
      </text>
    </comment>
    <comment ref="O9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020015,020014=3952
020468=5332,60</t>
        </r>
      </text>
    </comment>
    <comment ref="P9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022835;022461;021019;019723</t>
        </r>
      </text>
    </comment>
    <comment ref="Q9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al.prozori hala 2kom.</t>
        </r>
      </text>
    </comment>
    <comment ref="O99" authorId="1" shapeId="0">
      <text>
        <r>
          <rPr>
            <b/>
            <sz val="9"/>
            <color indexed="81"/>
            <rFont val="Tahoma"/>
            <family val="2"/>
            <charset val="238"/>
          </rPr>
          <t>skcp MIRA:</t>
        </r>
        <r>
          <rPr>
            <sz val="9"/>
            <color indexed="81"/>
            <rFont val="Tahoma"/>
            <family val="2"/>
            <charset val="238"/>
          </rPr>
          <t xml:space="preserve">
elektron.putarina</t>
        </r>
      </text>
    </comment>
    <comment ref="N10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ШТАМ.БАЊОКИ</t>
        </r>
      </text>
    </comment>
    <comment ref="M10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POZ.PR.PUSTINJSKA LJUBAV BAZEN</t>
        </r>
      </text>
    </comment>
    <comment ref="Q105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konc.najda 67000
voja braj.20500</t>
        </r>
      </text>
    </comment>
    <comment ref="Q10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poz.pr.kabare 150000</t>
        </r>
      </text>
    </comment>
    <comment ref="Q109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preh.hig.</t>
        </r>
      </text>
    </comment>
    <comment ref="N11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UG.O D. NADZOR MUNJIĆ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R.MITROV.IGRALIŠTE</t>
        </r>
      </text>
    </comment>
    <comment ref="O117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UNIVREZAL OGRADA IGRALIŠTE</t>
        </r>
      </text>
    </comment>
    <comment ref="I14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štam-milen.</t>
        </r>
      </text>
    </comment>
  </commentList>
</comments>
</file>

<file path=xl/sharedStrings.xml><?xml version="1.0" encoding="utf-8"?>
<sst xmlns="http://schemas.openxmlformats.org/spreadsheetml/2006/main" count="408" uniqueCount="241">
  <si>
    <t>СПОРТСКО-КУЛТУРНИ ЦЕНТАР</t>
  </si>
  <si>
    <t>Конто</t>
  </si>
  <si>
    <t>Назив конта</t>
  </si>
  <si>
    <t>Приходи из буџета</t>
  </si>
  <si>
    <t>Сопствени приходи</t>
  </si>
  <si>
    <t>УКУПНО</t>
  </si>
  <si>
    <t>ЈАНУАР</t>
  </si>
  <si>
    <t>ФЕБРУАР</t>
  </si>
  <si>
    <t>МАРТ</t>
  </si>
  <si>
    <t>ПРОГРАМ 1201</t>
  </si>
  <si>
    <t>2.</t>
  </si>
  <si>
    <t>Плате и додаци запослених</t>
  </si>
  <si>
    <t>Плате по основу цене рада</t>
  </si>
  <si>
    <t>Социјални доприноси на терет послодавца</t>
  </si>
  <si>
    <t>Допринос за пензијско-инвалидско осигурање</t>
  </si>
  <si>
    <t>Допринос за здравствено осигурање</t>
  </si>
  <si>
    <t>Допринос за незапосленост</t>
  </si>
  <si>
    <t xml:space="preserve">Наканаде у натури </t>
  </si>
  <si>
    <t>Новогодишњи пакетићи</t>
  </si>
  <si>
    <t>Социјална давања запосленим</t>
  </si>
  <si>
    <t xml:space="preserve">Породиљско болов.           </t>
  </si>
  <si>
    <t>Социјал. дав. запосленима -  смрт.случајеви</t>
  </si>
  <si>
    <t>Накнаде за запослене</t>
  </si>
  <si>
    <t>Накнаде за превоз на посао и са посла</t>
  </si>
  <si>
    <t>Награде,бонуси и остали посебни расходи</t>
  </si>
  <si>
    <t>Јубиларне награде</t>
  </si>
  <si>
    <t>Стални трошкови</t>
  </si>
  <si>
    <t xml:space="preserve">Трошкови платног промета      </t>
  </si>
  <si>
    <t>Лож уље</t>
  </si>
  <si>
    <t xml:space="preserve">Услуге водовода и канализације    </t>
  </si>
  <si>
    <t xml:space="preserve">Телефон,телекс и телефакс   </t>
  </si>
  <si>
    <t xml:space="preserve">Услуге мобилног телефона   </t>
  </si>
  <si>
    <t xml:space="preserve">Пошта                                         </t>
  </si>
  <si>
    <t xml:space="preserve">Осигурање зграда                </t>
  </si>
  <si>
    <t>Остали непоменути трошкови</t>
  </si>
  <si>
    <t>Трошкови путовања</t>
  </si>
  <si>
    <t>Трошкови превоза у земљи</t>
  </si>
  <si>
    <t>Услуге по уговору</t>
  </si>
  <si>
    <t>Услуге за израду софтвера (сајт+Инфо сис софт.)</t>
  </si>
  <si>
    <t>Услуге одржавања рачунара</t>
  </si>
  <si>
    <t>Котизација за семинаре</t>
  </si>
  <si>
    <t>Накнаде за рад Управног добора</t>
  </si>
  <si>
    <t>Остале стручне услуге</t>
  </si>
  <si>
    <t>Угоститељске услуге</t>
  </si>
  <si>
    <t>Репрезентација</t>
  </si>
  <si>
    <t>Остале опште услуге</t>
  </si>
  <si>
    <t>Текуће поправке и одржавање</t>
  </si>
  <si>
    <t>Механичке поправке</t>
  </si>
  <si>
    <t>Материјал</t>
  </si>
  <si>
    <t>Канцеларијски материјал</t>
  </si>
  <si>
    <t>Стручна литер. За потребе запосл.</t>
  </si>
  <si>
    <t>Бензин</t>
  </si>
  <si>
    <t>Мат.за образ.спорт и култ.</t>
  </si>
  <si>
    <t>Производи за чишћење</t>
  </si>
  <si>
    <t xml:space="preserve">Maтеријали за посебне намене </t>
  </si>
  <si>
    <t>Регистрација возила</t>
  </si>
  <si>
    <t>Републичке таксе</t>
  </si>
  <si>
    <t>511000</t>
  </si>
  <si>
    <t>Зграде и грађевински објекти</t>
  </si>
  <si>
    <t>Капитално одржавање</t>
  </si>
  <si>
    <t>Рачунарска опрема</t>
  </si>
  <si>
    <t>Електронска опрема</t>
  </si>
  <si>
    <t>Опр.за обтаз.,спорт и култ.</t>
  </si>
  <si>
    <t xml:space="preserve">              УКУПНА СРЕДСТВА  0001</t>
  </si>
  <si>
    <r>
      <t xml:space="preserve">Финансијски план и извршења за </t>
    </r>
    <r>
      <rPr>
        <b/>
        <sz val="12"/>
        <rFont val="Arial"/>
        <family val="2"/>
      </rPr>
      <t>2021</t>
    </r>
    <r>
      <rPr>
        <sz val="12"/>
        <rFont val="Arial"/>
        <family val="2"/>
      </rPr>
      <t xml:space="preserve">.годину </t>
    </r>
    <r>
      <rPr>
        <b/>
        <sz val="12"/>
        <rFont val="Arial"/>
        <family val="2"/>
      </rPr>
      <t>1201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Програмска активност 0001</t>
    </r>
  </si>
  <si>
    <r>
      <t>Финансијски план  2020.год</t>
    </r>
    <r>
      <rPr>
        <b/>
        <sz val="11"/>
        <rFont val="Arial"/>
        <family val="2"/>
        <charset val="238"/>
      </rPr>
      <t>. 1201 Програмска активност 0002</t>
    </r>
  </si>
  <si>
    <t>Трош.дневн.за сл.пут.</t>
  </si>
  <si>
    <t>Трош. најма комбија за изложбе</t>
  </si>
  <si>
    <t>Услуге штампе</t>
  </si>
  <si>
    <t xml:space="preserve">Услуге информисања јавности за оглаш. </t>
  </si>
  <si>
    <t>Остале стручне услуге(УМ.савет)</t>
  </si>
  <si>
    <t>Остале опште услуге(хонорари ум.)</t>
  </si>
  <si>
    <t>Услуге културе-позоришни програми</t>
  </si>
  <si>
    <t>Услуге културе-књижевни програми</t>
  </si>
  <si>
    <t>Услуге културе-музички програми</t>
  </si>
  <si>
    <t>Услуге културе-галерија</t>
  </si>
  <si>
    <t>Остале специјализоване услуге</t>
  </si>
  <si>
    <t>Канцеларијски мат.</t>
  </si>
  <si>
    <t>Опрема за култ.</t>
  </si>
  <si>
    <r>
      <t xml:space="preserve">          </t>
    </r>
    <r>
      <rPr>
        <b/>
        <sz val="11"/>
        <rFont val="Arial"/>
        <family val="2"/>
        <charset val="238"/>
      </rPr>
      <t>УКУПНА СРЕДСТВА ЗА 0002</t>
    </r>
  </si>
  <si>
    <t>ПРОГРАМ 1301</t>
  </si>
  <si>
    <t>РАЗВОЈ СПОРТА И ОМЛАДИНЕ 1301 Прогр.активн.0005  КЗМ</t>
  </si>
  <si>
    <t>Спровођење омладинске политике</t>
  </si>
  <si>
    <t>Трош.прев.на сл.путу у земљи</t>
  </si>
  <si>
    <t>Трош.транспорта излета за волонтере</t>
  </si>
  <si>
    <t>Преноћишта угост.услуге</t>
  </si>
  <si>
    <t>Сендвичи и освеж. За волонтере</t>
  </si>
  <si>
    <t>Остале опште услуге(Милош Велики 100000)</t>
  </si>
  <si>
    <t>Услуге културе(уговори 70000)</t>
  </si>
  <si>
    <t>Трош.хигијене</t>
  </si>
  <si>
    <t>Намештај и канц.опрема</t>
  </si>
  <si>
    <t>УКУПНА СРЕДСТВА ЗА 0005</t>
  </si>
  <si>
    <t>ПРОГРАМ  1301</t>
  </si>
  <si>
    <t>ПРОГРАМ1201</t>
  </si>
  <si>
    <t>ПРОЈЕКАТ 0007   МАГЛЕНИЈАДА</t>
  </si>
  <si>
    <t>BUDZET</t>
  </si>
  <si>
    <t>SOPSTV.</t>
  </si>
  <si>
    <t>UKUPNO</t>
  </si>
  <si>
    <t>Храна и пиће за извођаче(репрез.)</t>
  </si>
  <si>
    <t>ПРОЈЕКАТ 0008   ДЕЦИ ФЕСТ</t>
  </si>
  <si>
    <t>Услуге по угов.музички извођ.</t>
  </si>
  <si>
    <t>Храна и пиће за извођаче(угост.усл.)</t>
  </si>
  <si>
    <r>
      <t xml:space="preserve">          </t>
    </r>
    <r>
      <rPr>
        <b/>
        <sz val="9"/>
        <rFont val="Arial"/>
        <family val="2"/>
        <charset val="238"/>
      </rPr>
      <t xml:space="preserve"> УКУПНО 423                                      110</t>
    </r>
  </si>
  <si>
    <t xml:space="preserve">           УКУПНО 426                                     111</t>
  </si>
  <si>
    <t xml:space="preserve">         УКУПНО ДЕЦИ ФЕСТ</t>
  </si>
  <si>
    <t xml:space="preserve">ПРОЈЕКАТ 0012 ПОЖЕЗИЈА </t>
  </si>
  <si>
    <t>УКУПНО   423  ПОЖЕЗИЈА                   113</t>
  </si>
  <si>
    <t>Трош.прев. у јав.саобр</t>
  </si>
  <si>
    <t>Трош.штампе</t>
  </si>
  <si>
    <t>УКУПНО ПРОЈ.АМАТЕР.ПОЗ.ЗА ДЕЦУ И ОДР.-КЊАЗ</t>
  </si>
  <si>
    <t>Јачање културне продукције и уметн.стваралаштва</t>
  </si>
  <si>
    <t xml:space="preserve">               УКУПНО  411000                              109</t>
  </si>
  <si>
    <t xml:space="preserve">               УКУПНО   412000                              110</t>
  </si>
  <si>
    <t xml:space="preserve">               УКУПНО   415000                              111</t>
  </si>
  <si>
    <t xml:space="preserve">               УКУПНО   416000                              </t>
  </si>
  <si>
    <t xml:space="preserve">               УКУПНО   421000                             114</t>
  </si>
  <si>
    <t xml:space="preserve">               УКУПНО   422000                              115</t>
  </si>
  <si>
    <t xml:space="preserve">               УКУПНО   423000                             116</t>
  </si>
  <si>
    <t xml:space="preserve">               УКУПНО   425000                              117</t>
  </si>
  <si>
    <t xml:space="preserve">               УКУПНО   426000                             118</t>
  </si>
  <si>
    <t xml:space="preserve">                УКУПНО  482000                               119</t>
  </si>
  <si>
    <t xml:space="preserve">               УКУПНО 511000                                 120</t>
  </si>
  <si>
    <t xml:space="preserve">              УКУПНО   512000                               121</t>
  </si>
  <si>
    <t xml:space="preserve">УКУПНО 413000               111                 </t>
  </si>
  <si>
    <t xml:space="preserve">               УКУПНО   414000                     112</t>
  </si>
  <si>
    <r>
      <t xml:space="preserve">                   </t>
    </r>
    <r>
      <rPr>
        <b/>
        <sz val="9"/>
        <rFont val="Arial"/>
        <family val="2"/>
        <charset val="238"/>
      </rPr>
      <t>УКУПНО 422000                            122</t>
    </r>
  </si>
  <si>
    <r>
      <t xml:space="preserve">                  </t>
    </r>
    <r>
      <rPr>
        <b/>
        <sz val="9"/>
        <rFont val="Arial"/>
        <family val="2"/>
        <charset val="238"/>
      </rPr>
      <t xml:space="preserve">  УКУПНО 423000                           123</t>
    </r>
  </si>
  <si>
    <r>
      <t xml:space="preserve">                 </t>
    </r>
    <r>
      <rPr>
        <b/>
        <sz val="9"/>
        <rFont val="Arial"/>
        <family val="2"/>
        <charset val="238"/>
      </rPr>
      <t xml:space="preserve">   УКУПНО 424000                           124</t>
    </r>
  </si>
  <si>
    <r>
      <t xml:space="preserve">                   </t>
    </r>
    <r>
      <rPr>
        <b/>
        <sz val="9"/>
        <rFont val="Arial"/>
        <family val="2"/>
        <charset val="238"/>
      </rPr>
      <t>УКУПНО 426000                            125</t>
    </r>
  </si>
  <si>
    <r>
      <t xml:space="preserve">                  </t>
    </r>
    <r>
      <rPr>
        <b/>
        <sz val="9"/>
        <rFont val="Arial"/>
        <family val="2"/>
        <charset val="238"/>
      </rPr>
      <t xml:space="preserve"> УКУПНО 512000                            126</t>
    </r>
  </si>
  <si>
    <r>
      <t xml:space="preserve">         </t>
    </r>
    <r>
      <rPr>
        <b/>
        <sz val="9"/>
        <rFont val="Arial"/>
        <family val="2"/>
        <charset val="238"/>
      </rPr>
      <t xml:space="preserve">   УКУПНО  422                                        129</t>
    </r>
  </si>
  <si>
    <r>
      <t xml:space="preserve">           </t>
    </r>
    <r>
      <rPr>
        <b/>
        <sz val="9"/>
        <rFont val="Arial"/>
        <family val="2"/>
        <charset val="238"/>
      </rPr>
      <t>УКУПНО 423                                           130</t>
    </r>
  </si>
  <si>
    <r>
      <t xml:space="preserve">          </t>
    </r>
    <r>
      <rPr>
        <b/>
        <sz val="9"/>
        <rFont val="Arial"/>
        <family val="2"/>
        <charset val="238"/>
      </rPr>
      <t xml:space="preserve"> УКУПНО 424                                           131</t>
    </r>
  </si>
  <si>
    <r>
      <t xml:space="preserve">           </t>
    </r>
    <r>
      <rPr>
        <b/>
        <sz val="9"/>
        <rFont val="Arial"/>
        <family val="2"/>
        <charset val="238"/>
      </rPr>
      <t>УКУПНО  426                                         132</t>
    </r>
  </si>
  <si>
    <t>УКУПНО 512000                                             133</t>
  </si>
  <si>
    <r>
      <t xml:space="preserve">Остале опште услуге                         </t>
    </r>
    <r>
      <rPr>
        <b/>
        <sz val="9"/>
        <rFont val="Arial"/>
        <family val="2"/>
      </rPr>
      <t>127</t>
    </r>
  </si>
  <si>
    <t>NEMA U 2021.GODINI</t>
  </si>
  <si>
    <t>Мат.за угоститељ.-кафић базен</t>
  </si>
  <si>
    <t>АПРИЛ</t>
  </si>
  <si>
    <t>МАЈ</t>
  </si>
  <si>
    <t>ЈУН</t>
  </si>
  <si>
    <t>ЈУЛ</t>
  </si>
  <si>
    <t>АВГУСТ</t>
  </si>
  <si>
    <t>СЕПТЕМ</t>
  </si>
  <si>
    <t>ОКТОБАР</t>
  </si>
  <si>
    <t>НОВЕМБ</t>
  </si>
  <si>
    <t>ДЕЦЕМБ</t>
  </si>
  <si>
    <t>ОСТАЛО</t>
  </si>
  <si>
    <t xml:space="preserve">1201  0001                     </t>
  </si>
  <si>
    <t>1201  0002</t>
  </si>
  <si>
    <t>1301  0005</t>
  </si>
  <si>
    <t>1301  0006</t>
  </si>
  <si>
    <t>2021 GODINA</t>
  </si>
  <si>
    <t>BUDŽET</t>
  </si>
  <si>
    <t>SOPST.</t>
  </si>
  <si>
    <t>SPORTSKO-KULTURNI CENTAR POŽEGA</t>
  </si>
  <si>
    <t>PLAN</t>
  </si>
  <si>
    <t>ZBIRNO</t>
  </si>
  <si>
    <t>Konto</t>
  </si>
  <si>
    <t>Opis</t>
  </si>
  <si>
    <t>Budžet</t>
  </si>
  <si>
    <t>Sopstveni</t>
  </si>
  <si>
    <t>Ukupno</t>
  </si>
  <si>
    <t>Plate po osnovu cene rada (zarade)</t>
  </si>
  <si>
    <t>Doprinos za PIO</t>
  </si>
  <si>
    <t>Doprinos za zdrav.</t>
  </si>
  <si>
    <t>Novogodišnji paketići                                413</t>
  </si>
  <si>
    <t>Socijal.davanja zaposl.                               414</t>
  </si>
  <si>
    <t>Nakn.za prevoz zaposl.                              415</t>
  </si>
  <si>
    <t>Jubilarne nagrade                                        416</t>
  </si>
  <si>
    <t>Troš.plat.prom.</t>
  </si>
  <si>
    <t>Troš.el.ener.</t>
  </si>
  <si>
    <t>Troš.grejanja sale</t>
  </si>
  <si>
    <t>Troš.vodov. I kanaliz.</t>
  </si>
  <si>
    <t>Telefon,teleks i telefaks</t>
  </si>
  <si>
    <t>Usluge mobilnog telefona</t>
  </si>
  <si>
    <t>Usluge pošte</t>
  </si>
  <si>
    <t>Troš.osiguranja</t>
  </si>
  <si>
    <t>Ostali nepom.troš.</t>
  </si>
  <si>
    <t>Troš.dnevn.na sl.putu</t>
  </si>
  <si>
    <t>Troš.prev.na sl.putu</t>
  </si>
  <si>
    <t>Ostali troš.transporta</t>
  </si>
  <si>
    <t>Usl.za izradu softvera</t>
  </si>
  <si>
    <t>Usl.održavanja računara</t>
  </si>
  <si>
    <t>Kotizacija za seminare</t>
  </si>
  <si>
    <t>Usl.štampe</t>
  </si>
  <si>
    <t>Usl.informisanja javnosti</t>
  </si>
  <si>
    <t>Nakn.članovima UO</t>
  </si>
  <si>
    <t>Ostale stručne usluge</t>
  </si>
  <si>
    <t>Ugostiteljske usluge</t>
  </si>
  <si>
    <t>Reprezentacija</t>
  </si>
  <si>
    <t>Ostale opšte usluge</t>
  </si>
  <si>
    <t>Usluge kulture</t>
  </si>
  <si>
    <t>Ostale specijalizovane usluge</t>
  </si>
  <si>
    <t>Troš.tekućeg održavanja</t>
  </si>
  <si>
    <t>Troš.mehaničkih popravki</t>
  </si>
  <si>
    <t>Troš.kancelarijskog mat.</t>
  </si>
  <si>
    <t>Struč.literat.za potr.zaposl.</t>
  </si>
  <si>
    <t>Troš.goriva</t>
  </si>
  <si>
    <t>Mat.za sport,kult. I obraz.</t>
  </si>
  <si>
    <t>Troš.higijene(posl.prost. I bazen)</t>
  </si>
  <si>
    <t>Mat.za posebne namene</t>
  </si>
  <si>
    <t>Registracija vozila</t>
  </si>
  <si>
    <t>Admin.i sud.takse</t>
  </si>
  <si>
    <t>Kapitalno održavanje                                 511</t>
  </si>
  <si>
    <t>Kanc.nameštaj</t>
  </si>
  <si>
    <t>Računarska oprema</t>
  </si>
  <si>
    <t>Elektronska oprema</t>
  </si>
  <si>
    <t>Oprma za sport i kult.</t>
  </si>
  <si>
    <t>Oprema za sport i kult.</t>
  </si>
  <si>
    <t>Mat.za ugostit.-pića</t>
  </si>
  <si>
    <r>
      <t xml:space="preserve">           </t>
    </r>
    <r>
      <rPr>
        <b/>
        <sz val="9"/>
        <color theme="1"/>
        <rFont val="Arial"/>
        <family val="2"/>
        <charset val="238"/>
      </rPr>
      <t xml:space="preserve">  УКУПНО 423  МАГЛЕНИЈАДА          109</t>
    </r>
  </si>
  <si>
    <t>2021.GODINA</t>
  </si>
  <si>
    <t>ИЗВРШЕНО</t>
  </si>
  <si>
    <t>1201  4014 (rebalans od 9.3.2021.)</t>
  </si>
  <si>
    <t>УКУПНО        422                                     108</t>
  </si>
  <si>
    <t xml:space="preserve">УКУПНО 423                                              108        </t>
  </si>
  <si>
    <t>ПРОЈ. 4014 АМАТЕР.ПОЗ.ЗА ДЕЦУ И ОДРАСЛЕ- КЊАЗ</t>
  </si>
  <si>
    <t>SLOŽENO</t>
  </si>
  <si>
    <t xml:space="preserve">ПРОЈЕКАТ 5006 РАЗВОЈ СПОРТСКЕ ИНФРАСТРУКТУРЕ      </t>
  </si>
  <si>
    <t>УКУПНО  1301    5006</t>
  </si>
  <si>
    <r>
      <t>Финансијски план  2021.год</t>
    </r>
    <r>
      <rPr>
        <b/>
        <sz val="11"/>
        <rFont val="Arial"/>
        <family val="2"/>
        <charset val="238"/>
      </rPr>
      <t>. 1201 Програмска активност 0002</t>
    </r>
  </si>
  <si>
    <t>Трошкови дневница на служб.путу(редовне)-40000</t>
  </si>
  <si>
    <t>Бензин                                             +40000</t>
  </si>
  <si>
    <t>Текуће поправке и одржавање ост.обј.-200000</t>
  </si>
  <si>
    <t>Услуге за електричну енергију     +200000</t>
  </si>
  <si>
    <t>ostvareno ukup.</t>
  </si>
  <si>
    <t>budzet</t>
  </si>
  <si>
    <t>sopstv.</t>
  </si>
  <si>
    <r>
      <t xml:space="preserve">Капит.одрж.отворених спорт. и рекреац.обј.  </t>
    </r>
    <r>
      <rPr>
        <b/>
        <sz val="9"/>
        <rFont val="Arial"/>
        <family val="2"/>
      </rPr>
      <t>128</t>
    </r>
    <r>
      <rPr>
        <sz val="9"/>
        <rFont val="Arial"/>
        <family val="2"/>
        <charset val="238"/>
      </rPr>
      <t xml:space="preserve"> +298570</t>
    </r>
  </si>
  <si>
    <t>Трошкови штампања (148000)</t>
  </si>
  <si>
    <t>1.1.-31.12.2021</t>
  </si>
  <si>
    <t>složeno</t>
  </si>
  <si>
    <t xml:space="preserve">                                            plan budžet</t>
  </si>
  <si>
    <t>ukupno</t>
  </si>
  <si>
    <t>izvrš.ukupno</t>
  </si>
  <si>
    <t>iz budžeta</t>
  </si>
  <si>
    <t>iz sopstv.</t>
  </si>
  <si>
    <t>izvrš.uk.</t>
  </si>
  <si>
    <t>iz budž.</t>
  </si>
  <si>
    <t>iz sop.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</si>
</sst>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35">
    <xf numFmtId="0" fontId="0" fillId="0" borderId="0" xfId="0"/>
    <xf numFmtId="0" fontId="2" fillId="0" borderId="0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/>
    <xf numFmtId="0" fontId="6" fillId="2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5" borderId="2" xfId="0" applyFont="1" applyFill="1" applyBorder="1" applyAlignment="1">
      <alignment horizontal="left"/>
    </xf>
    <xf numFmtId="0" fontId="5" fillId="0" borderId="4" xfId="0" applyFont="1" applyBorder="1"/>
    <xf numFmtId="0" fontId="0" fillId="2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" xfId="0" applyBorder="1"/>
    <xf numFmtId="0" fontId="6" fillId="6" borderId="6" xfId="0" applyFont="1" applyFill="1" applyBorder="1" applyAlignment="1">
      <alignment horizontal="left"/>
    </xf>
    <xf numFmtId="0" fontId="6" fillId="6" borderId="0" xfId="0" applyFont="1" applyFill="1"/>
    <xf numFmtId="0" fontId="0" fillId="2" borderId="6" xfId="0" applyFill="1" applyBorder="1"/>
    <xf numFmtId="0" fontId="0" fillId="3" borderId="0" xfId="0" applyFill="1"/>
    <xf numFmtId="0" fontId="0" fillId="7" borderId="7" xfId="0" applyFill="1" applyBorder="1"/>
    <xf numFmtId="0" fontId="5" fillId="0" borderId="8" xfId="0" applyFont="1" applyBorder="1" applyAlignment="1">
      <alignment horizontal="left"/>
    </xf>
    <xf numFmtId="0" fontId="5" fillId="0" borderId="1" xfId="0" applyFont="1" applyBorder="1"/>
    <xf numFmtId="4" fontId="0" fillId="2" borderId="8" xfId="0" applyNumberFormat="1" applyFill="1" applyBorder="1"/>
    <xf numFmtId="4" fontId="0" fillId="3" borderId="1" xfId="0" applyNumberFormat="1" applyFill="1" applyBorder="1"/>
    <xf numFmtId="4" fontId="0" fillId="4" borderId="9" xfId="0" applyNumberFormat="1" applyFill="1" applyBorder="1"/>
    <xf numFmtId="0" fontId="5" fillId="8" borderId="2" xfId="0" applyFont="1" applyFill="1" applyBorder="1" applyAlignment="1">
      <alignment horizontal="left"/>
    </xf>
    <xf numFmtId="0" fontId="9" fillId="8" borderId="4" xfId="0" applyFont="1" applyFill="1" applyBorder="1"/>
    <xf numFmtId="4" fontId="10" fillId="2" borderId="2" xfId="0" applyNumberFormat="1" applyFont="1" applyFill="1" applyBorder="1"/>
    <xf numFmtId="4" fontId="0" fillId="3" borderId="4" xfId="0" applyNumberFormat="1" applyFill="1" applyBorder="1"/>
    <xf numFmtId="4" fontId="10" fillId="9" borderId="5" xfId="0" applyNumberFormat="1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4" fontId="0" fillId="2" borderId="10" xfId="0" applyNumberFormat="1" applyFill="1" applyBorder="1"/>
    <xf numFmtId="4" fontId="0" fillId="3" borderId="11" xfId="0" applyNumberFormat="1" applyFill="1" applyBorder="1"/>
    <xf numFmtId="4" fontId="0" fillId="4" borderId="12" xfId="0" applyNumberFormat="1" applyFill="1" applyBorder="1"/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4" fontId="0" fillId="2" borderId="13" xfId="0" applyNumberFormat="1" applyFill="1" applyBorder="1"/>
    <xf numFmtId="4" fontId="0" fillId="3" borderId="14" xfId="0" applyNumberFormat="1" applyFill="1" applyBorder="1"/>
    <xf numFmtId="4" fontId="0" fillId="4" borderId="15" xfId="0" applyNumberFormat="1" applyFill="1" applyBorder="1"/>
    <xf numFmtId="4" fontId="0" fillId="2" borderId="6" xfId="0" applyNumberFormat="1" applyFill="1" applyBorder="1"/>
    <xf numFmtId="4" fontId="0" fillId="3" borderId="0" xfId="0" applyNumberFormat="1" applyFill="1" applyBorder="1"/>
    <xf numFmtId="4" fontId="0" fillId="4" borderId="7" xfId="0" applyNumberFormat="1" applyFill="1" applyBorder="1"/>
    <xf numFmtId="0" fontId="6" fillId="8" borderId="2" xfId="0" applyFont="1" applyFill="1" applyBorder="1" applyAlignment="1">
      <alignment horizontal="left"/>
    </xf>
    <xf numFmtId="0" fontId="6" fillId="8" borderId="4" xfId="0" applyFont="1" applyFill="1" applyBorder="1"/>
    <xf numFmtId="4" fontId="7" fillId="2" borderId="16" xfId="0" applyNumberFormat="1" applyFont="1" applyFill="1" applyBorder="1"/>
    <xf numFmtId="4" fontId="0" fillId="3" borderId="17" xfId="0" applyNumberFormat="1" applyFill="1" applyBorder="1"/>
    <xf numFmtId="4" fontId="2" fillId="9" borderId="17" xfId="0" applyNumberFormat="1" applyFont="1" applyFill="1" applyBorder="1"/>
    <xf numFmtId="4" fontId="2" fillId="9" borderId="6" xfId="0" applyNumberFormat="1" applyFont="1" applyFill="1" applyBorder="1"/>
    <xf numFmtId="0" fontId="9" fillId="4" borderId="8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4" fontId="10" fillId="3" borderId="1" xfId="0" applyNumberFormat="1" applyFont="1" applyFill="1" applyBorder="1"/>
    <xf numFmtId="4" fontId="0" fillId="7" borderId="9" xfId="0" applyNumberFormat="1" applyFill="1" applyBorder="1"/>
    <xf numFmtId="0" fontId="11" fillId="0" borderId="1" xfId="0" applyFont="1" applyBorder="1"/>
    <xf numFmtId="0" fontId="5" fillId="8" borderId="8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center"/>
    </xf>
    <xf numFmtId="4" fontId="0" fillId="2" borderId="16" xfId="0" applyNumberFormat="1" applyFill="1" applyBorder="1"/>
    <xf numFmtId="4" fontId="0" fillId="3" borderId="18" xfId="0" applyNumberFormat="1" applyFill="1" applyBorder="1"/>
    <xf numFmtId="4" fontId="12" fillId="8" borderId="19" xfId="0" applyNumberFormat="1" applyFont="1" applyFill="1" applyBorder="1"/>
    <xf numFmtId="4" fontId="7" fillId="2" borderId="6" xfId="0" applyNumberFormat="1" applyFont="1" applyFill="1" applyBorder="1"/>
    <xf numFmtId="4" fontId="7" fillId="3" borderId="0" xfId="0" applyNumberFormat="1" applyFont="1" applyFill="1"/>
    <xf numFmtId="4" fontId="7" fillId="7" borderId="7" xfId="0" applyNumberFormat="1" applyFont="1" applyFill="1" applyBorder="1"/>
    <xf numFmtId="0" fontId="13" fillId="10" borderId="8" xfId="0" applyFont="1" applyFill="1" applyBorder="1" applyAlignment="1">
      <alignment horizontal="left"/>
    </xf>
    <xf numFmtId="0" fontId="13" fillId="10" borderId="1" xfId="0" applyFont="1" applyFill="1" applyBorder="1"/>
    <xf numFmtId="4" fontId="0" fillId="11" borderId="9" xfId="0" applyNumberFormat="1" applyFill="1" applyBorder="1"/>
    <xf numFmtId="4" fontId="14" fillId="2" borderId="6" xfId="0" applyNumberFormat="1" applyFont="1" applyFill="1" applyBorder="1"/>
    <xf numFmtId="4" fontId="12" fillId="3" borderId="0" xfId="0" applyNumberFormat="1" applyFont="1" applyFill="1" applyBorder="1"/>
    <xf numFmtId="4" fontId="7" fillId="3" borderId="17" xfId="0" applyNumberFormat="1" applyFont="1" applyFill="1" applyBorder="1"/>
    <xf numFmtId="4" fontId="7" fillId="3" borderId="19" xfId="0" applyNumberFormat="1" applyFont="1" applyFill="1" applyBorder="1"/>
    <xf numFmtId="0" fontId="5" fillId="0" borderId="6" xfId="0" applyFont="1" applyBorder="1" applyAlignment="1">
      <alignment horizontal="left"/>
    </xf>
    <xf numFmtId="0" fontId="5" fillId="0" borderId="0" xfId="0" applyFont="1"/>
    <xf numFmtId="4" fontId="0" fillId="3" borderId="0" xfId="0" applyNumberFormat="1" applyFill="1"/>
    <xf numFmtId="4" fontId="7" fillId="3" borderId="18" xfId="0" applyNumberFormat="1" applyFont="1" applyFill="1" applyBorder="1"/>
    <xf numFmtId="4" fontId="7" fillId="8" borderId="19" xfId="0" applyNumberFormat="1" applyFont="1" applyFill="1" applyBorder="1"/>
    <xf numFmtId="0" fontId="6" fillId="10" borderId="6" xfId="0" applyFont="1" applyFill="1" applyBorder="1" applyAlignment="1">
      <alignment horizontal="left"/>
    </xf>
    <xf numFmtId="0" fontId="6" fillId="10" borderId="0" xfId="0" applyFont="1" applyFill="1"/>
    <xf numFmtId="4" fontId="7" fillId="2" borderId="20" xfId="0" applyNumberFormat="1" applyFont="1" applyFill="1" applyBorder="1"/>
    <xf numFmtId="4" fontId="14" fillId="4" borderId="21" xfId="0" applyNumberFormat="1" applyFont="1" applyFill="1" applyBorder="1"/>
    <xf numFmtId="0" fontId="5" fillId="10" borderId="8" xfId="0" applyFont="1" applyFill="1" applyBorder="1" applyAlignment="1">
      <alignment horizontal="left"/>
    </xf>
    <xf numFmtId="4" fontId="7" fillId="4" borderId="22" xfId="0" applyNumberFormat="1" applyFont="1" applyFill="1" applyBorder="1"/>
    <xf numFmtId="0" fontId="6" fillId="12" borderId="6" xfId="0" applyFont="1" applyFill="1" applyBorder="1" applyAlignment="1">
      <alignment horizontal="left"/>
    </xf>
    <xf numFmtId="0" fontId="6" fillId="12" borderId="0" xfId="0" applyFont="1" applyFill="1"/>
    <xf numFmtId="0" fontId="7" fillId="13" borderId="6" xfId="0" applyFont="1" applyFill="1" applyBorder="1"/>
    <xf numFmtId="0" fontId="7" fillId="13" borderId="0" xfId="0" applyFont="1" applyFill="1"/>
    <xf numFmtId="0" fontId="7" fillId="13" borderId="7" xfId="0" applyFont="1" applyFill="1" applyBorder="1"/>
    <xf numFmtId="0" fontId="5" fillId="10" borderId="8" xfId="0" applyFont="1" applyFill="1" applyBorder="1"/>
    <xf numFmtId="4" fontId="12" fillId="2" borderId="8" xfId="0" applyNumberFormat="1" applyFont="1" applyFill="1" applyBorder="1"/>
    <xf numFmtId="4" fontId="12" fillId="3" borderId="8" xfId="0" applyNumberFormat="1" applyFont="1" applyFill="1" applyBorder="1"/>
    <xf numFmtId="4" fontId="12" fillId="4" borderId="9" xfId="0" applyNumberFormat="1" applyFont="1" applyFill="1" applyBorder="1"/>
    <xf numFmtId="0" fontId="5" fillId="10" borderId="2" xfId="0" applyFont="1" applyFill="1" applyBorder="1" applyAlignment="1">
      <alignment horizontal="left"/>
    </xf>
    <xf numFmtId="0" fontId="5" fillId="10" borderId="2" xfId="0" applyFont="1" applyFill="1" applyBorder="1"/>
    <xf numFmtId="4" fontId="12" fillId="2" borderId="2" xfId="0" applyNumberFormat="1" applyFont="1" applyFill="1" applyBorder="1"/>
    <xf numFmtId="4" fontId="12" fillId="3" borderId="2" xfId="0" applyNumberFormat="1" applyFont="1" applyFill="1" applyBorder="1"/>
    <xf numFmtId="4" fontId="12" fillId="4" borderId="5" xfId="0" applyNumberFormat="1" applyFont="1" applyFill="1" applyBorder="1"/>
    <xf numFmtId="4" fontId="1" fillId="2" borderId="2" xfId="0" applyNumberFormat="1" applyFont="1" applyFill="1" applyBorder="1"/>
    <xf numFmtId="4" fontId="12" fillId="11" borderId="2" xfId="0" applyNumberFormat="1" applyFont="1" applyFill="1" applyBorder="1"/>
    <xf numFmtId="0" fontId="5" fillId="10" borderId="23" xfId="0" applyFont="1" applyFill="1" applyBorder="1" applyAlignment="1">
      <alignment horizontal="left"/>
    </xf>
    <xf numFmtId="0" fontId="5" fillId="10" borderId="24" xfId="0" applyFont="1" applyFill="1" applyBorder="1" applyAlignment="1">
      <alignment horizontal="left"/>
    </xf>
    <xf numFmtId="0" fontId="5" fillId="10" borderId="25" xfId="0" applyFont="1" applyFill="1" applyBorder="1"/>
    <xf numFmtId="4" fontId="12" fillId="2" borderId="24" xfId="0" applyNumberFormat="1" applyFont="1" applyFill="1" applyBorder="1"/>
    <xf numFmtId="4" fontId="12" fillId="3" borderId="24" xfId="0" applyNumberFormat="1" applyFont="1" applyFill="1" applyBorder="1"/>
    <xf numFmtId="4" fontId="12" fillId="4" borderId="26" xfId="0" applyNumberFormat="1" applyFont="1" applyFill="1" applyBorder="1"/>
    <xf numFmtId="4" fontId="12" fillId="2" borderId="27" xfId="0" applyNumberFormat="1" applyFont="1" applyFill="1" applyBorder="1"/>
    <xf numFmtId="4" fontId="12" fillId="3" borderId="27" xfId="0" applyNumberFormat="1" applyFont="1" applyFill="1" applyBorder="1"/>
    <xf numFmtId="4" fontId="12" fillId="4" borderId="28" xfId="0" applyNumberFormat="1" applyFont="1" applyFill="1" applyBorder="1"/>
    <xf numFmtId="0" fontId="7" fillId="2" borderId="20" xfId="0" applyFont="1" applyFill="1" applyBorder="1"/>
    <xf numFmtId="0" fontId="7" fillId="3" borderId="20" xfId="0" applyFont="1" applyFill="1" applyBorder="1"/>
    <xf numFmtId="0" fontId="7" fillId="7" borderId="7" xfId="0" applyFont="1" applyFill="1" applyBorder="1"/>
    <xf numFmtId="0" fontId="5" fillId="0" borderId="8" xfId="0" applyFont="1" applyBorder="1"/>
    <xf numFmtId="4" fontId="0" fillId="3" borderId="8" xfId="0" applyNumberFormat="1" applyFill="1" applyBorder="1"/>
    <xf numFmtId="4" fontId="0" fillId="2" borderId="2" xfId="0" applyNumberFormat="1" applyFill="1" applyBorder="1"/>
    <xf numFmtId="4" fontId="0" fillId="3" borderId="2" xfId="0" applyNumberFormat="1" applyFill="1" applyBorder="1"/>
    <xf numFmtId="4" fontId="0" fillId="4" borderId="5" xfId="0" applyNumberFormat="1" applyFill="1" applyBorder="1"/>
    <xf numFmtId="0" fontId="6" fillId="8" borderId="8" xfId="0" applyFont="1" applyFill="1" applyBorder="1" applyAlignment="1">
      <alignment horizontal="left"/>
    </xf>
    <xf numFmtId="0" fontId="6" fillId="8" borderId="1" xfId="0" applyFont="1" applyFill="1" applyBorder="1"/>
    <xf numFmtId="0" fontId="5" fillId="0" borderId="0" xfId="0" applyFont="1" applyBorder="1"/>
    <xf numFmtId="0" fontId="5" fillId="0" borderId="2" xfId="0" applyFont="1" applyBorder="1"/>
    <xf numFmtId="0" fontId="5" fillId="0" borderId="27" xfId="0" applyFont="1" applyBorder="1" applyAlignment="1">
      <alignment horizontal="left"/>
    </xf>
    <xf numFmtId="0" fontId="5" fillId="10" borderId="0" xfId="0" applyFont="1" applyFill="1" applyBorder="1"/>
    <xf numFmtId="4" fontId="12" fillId="11" borderId="0" xfId="0" applyNumberFormat="1" applyFont="1" applyFill="1" applyBorder="1"/>
    <xf numFmtId="4" fontId="12" fillId="14" borderId="5" xfId="0" applyNumberFormat="1" applyFont="1" applyFill="1" applyBorder="1"/>
    <xf numFmtId="4" fontId="0" fillId="15" borderId="7" xfId="0" applyNumberFormat="1" applyFill="1" applyBorder="1"/>
    <xf numFmtId="4" fontId="14" fillId="2" borderId="2" xfId="0" applyNumberFormat="1" applyFont="1" applyFill="1" applyBorder="1"/>
    <xf numFmtId="4" fontId="0" fillId="15" borderId="5" xfId="0" applyNumberFormat="1" applyFill="1" applyBorder="1"/>
    <xf numFmtId="4" fontId="14" fillId="2" borderId="27" xfId="0" applyNumberFormat="1" applyFont="1" applyFill="1" applyBorder="1"/>
    <xf numFmtId="0" fontId="5" fillId="0" borderId="5" xfId="0" applyFont="1" applyBorder="1"/>
    <xf numFmtId="4" fontId="14" fillId="2" borderId="29" xfId="0" applyNumberFormat="1" applyFont="1" applyFill="1" applyBorder="1"/>
    <xf numFmtId="4" fontId="0" fillId="3" borderId="6" xfId="0" applyNumberFormat="1" applyFill="1" applyBorder="1"/>
    <xf numFmtId="0" fontId="9" fillId="8" borderId="5" xfId="0" applyFont="1" applyFill="1" applyBorder="1"/>
    <xf numFmtId="0" fontId="6" fillId="7" borderId="6" xfId="0" applyFont="1" applyFill="1" applyBorder="1" applyAlignment="1">
      <alignment horizontal="left"/>
    </xf>
    <xf numFmtId="0" fontId="6" fillId="7" borderId="2" xfId="0" applyFont="1" applyFill="1" applyBorder="1"/>
    <xf numFmtId="4" fontId="7" fillId="7" borderId="20" xfId="0" applyNumberFormat="1" applyFont="1" applyFill="1" applyBorder="1"/>
    <xf numFmtId="0" fontId="5" fillId="10" borderId="30" xfId="0" applyFont="1" applyFill="1" applyBorder="1" applyAlignment="1">
      <alignment horizontal="left"/>
    </xf>
    <xf numFmtId="0" fontId="11" fillId="10" borderId="8" xfId="0" applyFont="1" applyFill="1" applyBorder="1"/>
    <xf numFmtId="4" fontId="0" fillId="16" borderId="0" xfId="0" applyNumberFormat="1" applyFill="1" applyBorder="1"/>
    <xf numFmtId="4" fontId="0" fillId="9" borderId="31" xfId="0" applyNumberFormat="1" applyFill="1" applyBorder="1"/>
    <xf numFmtId="0" fontId="5" fillId="10" borderId="27" xfId="0" applyFont="1" applyFill="1" applyBorder="1" applyAlignment="1">
      <alignment horizontal="left"/>
    </xf>
    <xf numFmtId="0" fontId="5" fillId="10" borderId="0" xfId="0" applyFont="1" applyFill="1"/>
    <xf numFmtId="4" fontId="0" fillId="2" borderId="27" xfId="0" applyNumberFormat="1" applyFill="1" applyBorder="1"/>
    <xf numFmtId="4" fontId="0" fillId="3" borderId="27" xfId="0" applyNumberFormat="1" applyFill="1" applyBorder="1"/>
    <xf numFmtId="0" fontId="6" fillId="7" borderId="0" xfId="0" applyFont="1" applyFill="1"/>
    <xf numFmtId="4" fontId="7" fillId="7" borderId="6" xfId="0" applyNumberFormat="1" applyFont="1" applyFill="1" applyBorder="1"/>
    <xf numFmtId="4" fontId="7" fillId="7" borderId="0" xfId="0" applyNumberFormat="1" applyFont="1" applyFill="1"/>
    <xf numFmtId="0" fontId="11" fillId="0" borderId="0" xfId="0" applyFont="1"/>
    <xf numFmtId="0" fontId="5" fillId="10" borderId="1" xfId="0" applyFont="1" applyFill="1" applyBorder="1"/>
    <xf numFmtId="4" fontId="0" fillId="17" borderId="9" xfId="0" applyNumberFormat="1" applyFill="1" applyBorder="1"/>
    <xf numFmtId="4" fontId="7" fillId="8" borderId="32" xfId="0" applyNumberFormat="1" applyFont="1" applyFill="1" applyBorder="1"/>
    <xf numFmtId="4" fontId="0" fillId="3" borderId="20" xfId="0" applyNumberFormat="1" applyFill="1" applyBorder="1"/>
    <xf numFmtId="4" fontId="10" fillId="18" borderId="21" xfId="0" applyNumberFormat="1" applyFont="1" applyFill="1" applyBorder="1"/>
    <xf numFmtId="4" fontId="7" fillId="10" borderId="32" xfId="0" applyNumberFormat="1" applyFont="1" applyFill="1" applyBorder="1"/>
    <xf numFmtId="0" fontId="11" fillId="0" borderId="0" xfId="0" applyFont="1" applyBorder="1"/>
    <xf numFmtId="4" fontId="10" fillId="18" borderId="7" xfId="0" applyNumberFormat="1" applyFont="1" applyFill="1" applyBorder="1"/>
    <xf numFmtId="4" fontId="7" fillId="18" borderId="19" xfId="0" applyNumberFormat="1" applyFont="1" applyFill="1" applyBorder="1"/>
    <xf numFmtId="49" fontId="6" fillId="7" borderId="33" xfId="1" applyNumberFormat="1" applyFont="1" applyFill="1" applyBorder="1" applyAlignment="1" applyProtection="1">
      <alignment horizontal="left" vertical="top" wrapText="1"/>
    </xf>
    <xf numFmtId="49" fontId="6" fillId="7" borderId="2" xfId="1" applyNumberFormat="1" applyFont="1" applyFill="1" applyBorder="1" applyAlignment="1" applyProtection="1">
      <alignment horizontal="left" vertical="top" wrapText="1"/>
    </xf>
    <xf numFmtId="4" fontId="6" fillId="7" borderId="8" xfId="1" applyNumberFormat="1" applyFont="1" applyFill="1" applyBorder="1" applyAlignment="1" applyProtection="1">
      <alignment horizontal="right" vertical="top" wrapText="1"/>
    </xf>
    <xf numFmtId="4" fontId="7" fillId="7" borderId="9" xfId="0" applyNumberFormat="1" applyFont="1" applyFill="1" applyBorder="1"/>
    <xf numFmtId="0" fontId="5" fillId="10" borderId="33" xfId="1" applyNumberFormat="1" applyFont="1" applyFill="1" applyBorder="1" applyAlignment="1" applyProtection="1">
      <alignment horizontal="left" vertical="top" wrapText="1"/>
    </xf>
    <xf numFmtId="49" fontId="5" fillId="10" borderId="2" xfId="1" applyNumberFormat="1" applyFont="1" applyFill="1" applyBorder="1" applyAlignment="1" applyProtection="1">
      <alignment horizontal="left" vertical="top" wrapText="1"/>
    </xf>
    <xf numFmtId="4" fontId="5" fillId="2" borderId="27" xfId="1" applyNumberFormat="1" applyFont="1" applyFill="1" applyBorder="1" applyAlignment="1" applyProtection="1">
      <alignment horizontal="right" vertical="top" wrapText="1"/>
      <protection locked="0"/>
    </xf>
    <xf numFmtId="4" fontId="5" fillId="3" borderId="27" xfId="1" applyNumberFormat="1" applyFont="1" applyFill="1" applyBorder="1" applyAlignment="1" applyProtection="1">
      <alignment horizontal="right" vertical="top" wrapText="1"/>
      <protection locked="0"/>
    </xf>
    <xf numFmtId="4" fontId="7" fillId="18" borderId="28" xfId="0" applyNumberFormat="1" applyFont="1" applyFill="1" applyBorder="1"/>
    <xf numFmtId="0" fontId="5" fillId="10" borderId="6" xfId="0" applyFont="1" applyFill="1" applyBorder="1" applyAlignment="1">
      <alignment horizontal="left"/>
    </xf>
    <xf numFmtId="4" fontId="7" fillId="11" borderId="0" xfId="0" applyNumberFormat="1" applyFont="1" applyFill="1"/>
    <xf numFmtId="4" fontId="7" fillId="4" borderId="7" xfId="0" applyNumberFormat="1" applyFont="1" applyFill="1" applyBorder="1"/>
    <xf numFmtId="4" fontId="0" fillId="8" borderId="5" xfId="0" applyNumberFormat="1" applyFill="1" applyBorder="1"/>
    <xf numFmtId="4" fontId="0" fillId="2" borderId="29" xfId="0" applyNumberFormat="1" applyFill="1" applyBorder="1"/>
    <xf numFmtId="4" fontId="0" fillId="8" borderId="28" xfId="0" applyNumberFormat="1" applyFill="1" applyBorder="1"/>
    <xf numFmtId="0" fontId="4" fillId="19" borderId="4" xfId="0" applyFont="1" applyFill="1" applyBorder="1"/>
    <xf numFmtId="3" fontId="4" fillId="19" borderId="8" xfId="0" applyNumberFormat="1" applyFont="1" applyFill="1" applyBorder="1"/>
    <xf numFmtId="3" fontId="4" fillId="19" borderId="9" xfId="0" applyNumberFormat="1" applyFont="1" applyFill="1" applyBorder="1"/>
    <xf numFmtId="0" fontId="8" fillId="20" borderId="8" xfId="0" applyFont="1" applyFill="1" applyBorder="1" applyAlignment="1">
      <alignment horizontal="left"/>
    </xf>
    <xf numFmtId="0" fontId="5" fillId="21" borderId="8" xfId="0" applyFont="1" applyFill="1" applyBorder="1" applyAlignment="1">
      <alignment horizontal="left"/>
    </xf>
    <xf numFmtId="0" fontId="11" fillId="21" borderId="1" xfId="0" applyFont="1" applyFill="1" applyBorder="1"/>
    <xf numFmtId="4" fontId="0" fillId="21" borderId="16" xfId="0" applyNumberFormat="1" applyFill="1" applyBorder="1"/>
    <xf numFmtId="4" fontId="0" fillId="21" borderId="18" xfId="0" applyNumberFormat="1" applyFill="1" applyBorder="1"/>
    <xf numFmtId="4" fontId="0" fillId="21" borderId="19" xfId="0" applyNumberFormat="1" applyFill="1" applyBorder="1"/>
    <xf numFmtId="0" fontId="11" fillId="10" borderId="1" xfId="0" applyFont="1" applyFill="1" applyBorder="1"/>
    <xf numFmtId="4" fontId="0" fillId="10" borderId="0" xfId="0" applyNumberFormat="1" applyFill="1" applyBorder="1"/>
    <xf numFmtId="4" fontId="0" fillId="21" borderId="35" xfId="0" applyNumberFormat="1" applyFill="1" applyBorder="1"/>
    <xf numFmtId="4" fontId="0" fillId="15" borderId="9" xfId="0" applyNumberFormat="1" applyFill="1" applyBorder="1"/>
    <xf numFmtId="0" fontId="11" fillId="10" borderId="2" xfId="0" applyFont="1" applyFill="1" applyBorder="1"/>
    <xf numFmtId="4" fontId="0" fillId="2" borderId="20" xfId="0" applyNumberFormat="1" applyFill="1" applyBorder="1"/>
    <xf numFmtId="4" fontId="0" fillId="21" borderId="0" xfId="0" applyNumberFormat="1" applyFill="1" applyBorder="1"/>
    <xf numFmtId="4" fontId="0" fillId="21" borderId="7" xfId="0" applyNumberFormat="1" applyFill="1" applyBorder="1"/>
    <xf numFmtId="4" fontId="0" fillId="21" borderId="36" xfId="0" applyNumberFormat="1" applyFill="1" applyBorder="1"/>
    <xf numFmtId="0" fontId="5" fillId="22" borderId="8" xfId="0" applyFont="1" applyFill="1" applyBorder="1" applyAlignment="1">
      <alignment horizontal="left"/>
    </xf>
    <xf numFmtId="0" fontId="11" fillId="22" borderId="1" xfId="0" applyFont="1" applyFill="1" applyBorder="1"/>
    <xf numFmtId="4" fontId="2" fillId="22" borderId="8" xfId="0" applyNumberFormat="1" applyFont="1" applyFill="1" applyBorder="1"/>
    <xf numFmtId="4" fontId="2" fillId="22" borderId="1" xfId="0" applyNumberFormat="1" applyFont="1" applyFill="1" applyBorder="1"/>
    <xf numFmtId="4" fontId="2" fillId="22" borderId="9" xfId="0" applyNumberFormat="1" applyFont="1" applyFill="1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34" xfId="0" applyBorder="1"/>
    <xf numFmtId="0" fontId="0" fillId="0" borderId="5" xfId="0" applyBorder="1"/>
    <xf numFmtId="0" fontId="0" fillId="0" borderId="3" xfId="0" applyBorder="1"/>
    <xf numFmtId="0" fontId="0" fillId="0" borderId="27" xfId="0" applyBorder="1"/>
    <xf numFmtId="0" fontId="0" fillId="0" borderId="6" xfId="0" applyBorder="1"/>
    <xf numFmtId="0" fontId="0" fillId="0" borderId="8" xfId="0" applyBorder="1"/>
    <xf numFmtId="0" fontId="8" fillId="15" borderId="8" xfId="0" applyFont="1" applyFill="1" applyBorder="1" applyAlignment="1">
      <alignment horizontal="left"/>
    </xf>
    <xf numFmtId="4" fontId="0" fillId="15" borderId="8" xfId="0" applyNumberFormat="1" applyFill="1" applyBorder="1"/>
    <xf numFmtId="4" fontId="0" fillId="15" borderId="6" xfId="0" applyNumberFormat="1" applyFill="1" applyBorder="1"/>
    <xf numFmtId="0" fontId="5" fillId="11" borderId="8" xfId="0" applyFont="1" applyFill="1" applyBorder="1" applyAlignment="1">
      <alignment horizontal="left"/>
    </xf>
    <xf numFmtId="0" fontId="11" fillId="11" borderId="1" xfId="0" applyFont="1" applyFill="1" applyBorder="1"/>
    <xf numFmtId="4" fontId="2" fillId="11" borderId="16" xfId="0" applyNumberFormat="1" applyFont="1" applyFill="1" applyBorder="1"/>
    <xf numFmtId="4" fontId="0" fillId="11" borderId="18" xfId="0" applyNumberFormat="1" applyFill="1" applyBorder="1"/>
    <xf numFmtId="4" fontId="2" fillId="11" borderId="19" xfId="0" applyNumberFormat="1" applyFont="1" applyFill="1" applyBorder="1"/>
    <xf numFmtId="0" fontId="0" fillId="20" borderId="2" xfId="0" applyFill="1" applyBorder="1"/>
    <xf numFmtId="4" fontId="0" fillId="15" borderId="1" xfId="0" applyNumberFormat="1" applyFill="1" applyBorder="1"/>
    <xf numFmtId="0" fontId="0" fillId="10" borderId="2" xfId="0" applyFill="1" applyBorder="1"/>
    <xf numFmtId="4" fontId="0" fillId="15" borderId="29" xfId="0" applyNumberFormat="1" applyFill="1" applyBorder="1"/>
    <xf numFmtId="4" fontId="0" fillId="15" borderId="0" xfId="0" applyNumberFormat="1" applyFill="1" applyBorder="1"/>
    <xf numFmtId="4" fontId="0" fillId="14" borderId="22" xfId="0" applyNumberFormat="1" applyFill="1" applyBorder="1"/>
    <xf numFmtId="4" fontId="0" fillId="11" borderId="17" xfId="0" applyNumberFormat="1" applyFill="1" applyBorder="1"/>
    <xf numFmtId="4" fontId="2" fillId="11" borderId="35" xfId="0" applyNumberFormat="1" applyFont="1" applyFill="1" applyBorder="1"/>
    <xf numFmtId="4" fontId="0" fillId="11" borderId="35" xfId="0" applyNumberFormat="1" applyFill="1" applyBorder="1"/>
    <xf numFmtId="4" fontId="2" fillId="11" borderId="18" xfId="0" applyNumberFormat="1" applyFont="1" applyFill="1" applyBorder="1"/>
    <xf numFmtId="4" fontId="0" fillId="11" borderId="0" xfId="0" applyNumberFormat="1" applyFill="1" applyBorder="1"/>
    <xf numFmtId="4" fontId="0" fillId="11" borderId="7" xfId="0" applyNumberFormat="1" applyFill="1" applyBorder="1"/>
    <xf numFmtId="4" fontId="0" fillId="11" borderId="20" xfId="0" applyNumberFormat="1" applyFill="1" applyBorder="1"/>
    <xf numFmtId="4" fontId="0" fillId="11" borderId="40" xfId="0" applyNumberFormat="1" applyFill="1" applyBorder="1"/>
    <xf numFmtId="4" fontId="0" fillId="11" borderId="21" xfId="0" applyNumberFormat="1" applyFill="1" applyBorder="1"/>
    <xf numFmtId="4" fontId="0" fillId="11" borderId="1" xfId="0" applyNumberFormat="1" applyFill="1" applyBorder="1"/>
    <xf numFmtId="0" fontId="5" fillId="3" borderId="8" xfId="0" applyFont="1" applyFill="1" applyBorder="1" applyAlignment="1">
      <alignment horizontal="left"/>
    </xf>
    <xf numFmtId="0" fontId="6" fillId="3" borderId="8" xfId="0" applyFont="1" applyFill="1" applyBorder="1"/>
    <xf numFmtId="4" fontId="2" fillId="3" borderId="20" xfId="0" applyNumberFormat="1" applyFont="1" applyFill="1" applyBorder="1"/>
    <xf numFmtId="4" fontId="2" fillId="3" borderId="7" xfId="0" applyNumberFormat="1" applyFont="1" applyFill="1" applyBorder="1"/>
    <xf numFmtId="0" fontId="18" fillId="22" borderId="1" xfId="0" applyFont="1" applyFill="1" applyBorder="1"/>
    <xf numFmtId="4" fontId="0" fillId="22" borderId="1" xfId="0" applyNumberFormat="1" applyFill="1" applyBorder="1"/>
    <xf numFmtId="4" fontId="0" fillId="22" borderId="9" xfId="0" applyNumberFormat="1" applyFill="1" applyBorder="1"/>
    <xf numFmtId="0" fontId="2" fillId="3" borderId="2" xfId="0" applyFont="1" applyFill="1" applyBorder="1"/>
    <xf numFmtId="0" fontId="2" fillId="3" borderId="5" xfId="0" applyFont="1" applyFill="1" applyBorder="1"/>
    <xf numFmtId="0" fontId="0" fillId="3" borderId="2" xfId="0" applyFont="1" applyFill="1" applyBorder="1"/>
    <xf numFmtId="0" fontId="0" fillId="3" borderId="5" xfId="0" applyFont="1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2" xfId="0" applyFill="1" applyBorder="1"/>
    <xf numFmtId="0" fontId="0" fillId="3" borderId="39" xfId="0" applyFill="1" applyBorder="1"/>
    <xf numFmtId="0" fontId="6" fillId="3" borderId="1" xfId="0" applyFont="1" applyFill="1" applyBorder="1"/>
    <xf numFmtId="0" fontId="2" fillId="3" borderId="0" xfId="0" applyFont="1" applyFill="1" applyBorder="1"/>
    <xf numFmtId="0" fontId="2" fillId="3" borderId="1" xfId="0" applyFont="1" applyFill="1" applyBorder="1"/>
    <xf numFmtId="0" fontId="2" fillId="3" borderId="9" xfId="0" applyFont="1" applyFill="1" applyBorder="1"/>
    <xf numFmtId="0" fontId="3" fillId="0" borderId="2" xfId="0" applyFont="1" applyBorder="1"/>
    <xf numFmtId="0" fontId="0" fillId="23" borderId="39" xfId="0" applyFill="1" applyBorder="1"/>
    <xf numFmtId="0" fontId="2" fillId="23" borderId="0" xfId="0" applyFont="1" applyFill="1" applyBorder="1"/>
    <xf numFmtId="0" fontId="2" fillId="23" borderId="1" xfId="0" applyFont="1" applyFill="1" applyBorder="1"/>
    <xf numFmtId="0" fontId="2" fillId="23" borderId="9" xfId="0" applyFont="1" applyFill="1" applyBorder="1"/>
    <xf numFmtId="0" fontId="2" fillId="23" borderId="2" xfId="0" applyFont="1" applyFill="1" applyBorder="1"/>
    <xf numFmtId="0" fontId="0" fillId="23" borderId="2" xfId="0" applyFill="1" applyBorder="1"/>
    <xf numFmtId="0" fontId="8" fillId="23" borderId="8" xfId="0" applyFont="1" applyFill="1" applyBorder="1" applyAlignment="1">
      <alignment horizontal="left"/>
    </xf>
    <xf numFmtId="0" fontId="10" fillId="23" borderId="1" xfId="0" applyFont="1" applyFill="1" applyBorder="1"/>
    <xf numFmtId="4" fontId="0" fillId="23" borderId="8" xfId="0" applyNumberFormat="1" applyFill="1" applyBorder="1"/>
    <xf numFmtId="4" fontId="0" fillId="23" borderId="1" xfId="0" applyNumberFormat="1" applyFill="1" applyBorder="1"/>
    <xf numFmtId="4" fontId="0" fillId="23" borderId="9" xfId="0" applyNumberFormat="1" applyFill="1" applyBorder="1"/>
    <xf numFmtId="0" fontId="5" fillId="23" borderId="8" xfId="0" applyFont="1" applyFill="1" applyBorder="1" applyAlignment="1">
      <alignment horizontal="left"/>
    </xf>
    <xf numFmtId="0" fontId="11" fillId="23" borderId="1" xfId="0" applyFont="1" applyFill="1" applyBorder="1"/>
    <xf numFmtId="2" fontId="0" fillId="23" borderId="8" xfId="0" applyNumberFormat="1" applyFill="1" applyBorder="1"/>
    <xf numFmtId="3" fontId="0" fillId="23" borderId="1" xfId="0" applyNumberFormat="1" applyFill="1" applyBorder="1"/>
    <xf numFmtId="2" fontId="0" fillId="23" borderId="9" xfId="0" applyNumberFormat="1" applyFill="1" applyBorder="1"/>
    <xf numFmtId="4" fontId="0" fillId="23" borderId="6" xfId="0" applyNumberFormat="1" applyFill="1" applyBorder="1"/>
    <xf numFmtId="4" fontId="0" fillId="23" borderId="0" xfId="0" applyNumberFormat="1" applyFill="1" applyBorder="1"/>
    <xf numFmtId="4" fontId="0" fillId="23" borderId="7" xfId="0" applyNumberFormat="1" applyFill="1" applyBorder="1"/>
    <xf numFmtId="4" fontId="2" fillId="23" borderId="16" xfId="0" applyNumberFormat="1" applyFont="1" applyFill="1" applyBorder="1"/>
    <xf numFmtId="4" fontId="0" fillId="23" borderId="18" xfId="0" applyNumberFormat="1" applyFill="1" applyBorder="1"/>
    <xf numFmtId="4" fontId="2" fillId="23" borderId="19" xfId="0" applyNumberFormat="1" applyFont="1" applyFill="1" applyBorder="1"/>
    <xf numFmtId="0" fontId="5" fillId="23" borderId="2" xfId="0" applyFont="1" applyFill="1" applyBorder="1" applyAlignment="1">
      <alignment horizontal="left"/>
    </xf>
    <xf numFmtId="0" fontId="11" fillId="23" borderId="2" xfId="0" applyFont="1" applyFill="1" applyBorder="1"/>
    <xf numFmtId="4" fontId="0" fillId="23" borderId="20" xfId="0" applyNumberFormat="1" applyFill="1" applyBorder="1"/>
    <xf numFmtId="0" fontId="0" fillId="23" borderId="21" xfId="0" applyFill="1" applyBorder="1"/>
    <xf numFmtId="4" fontId="0" fillId="23" borderId="21" xfId="0" applyNumberFormat="1" applyFill="1" applyBorder="1"/>
    <xf numFmtId="0" fontId="0" fillId="23" borderId="34" xfId="0" applyFill="1" applyBorder="1"/>
    <xf numFmtId="0" fontId="2" fillId="23" borderId="6" xfId="0" applyFont="1" applyFill="1" applyBorder="1"/>
    <xf numFmtId="4" fontId="2" fillId="23" borderId="4" xfId="0" applyNumberFormat="1" applyFont="1" applyFill="1" applyBorder="1"/>
    <xf numFmtId="4" fontId="0" fillId="23" borderId="4" xfId="0" applyNumberFormat="1" applyFill="1" applyBorder="1"/>
    <xf numFmtId="0" fontId="20" fillId="23" borderId="0" xfId="0" applyFont="1" applyFill="1"/>
    <xf numFmtId="0" fontId="21" fillId="23" borderId="0" xfId="0" applyFont="1" applyFill="1"/>
    <xf numFmtId="0" fontId="0" fillId="23" borderId="0" xfId="0" applyFill="1"/>
    <xf numFmtId="0" fontId="0" fillId="23" borderId="5" xfId="0" applyFill="1" applyBorder="1"/>
    <xf numFmtId="0" fontId="11" fillId="23" borderId="8" xfId="0" applyFont="1" applyFill="1" applyBorder="1"/>
    <xf numFmtId="0" fontId="5" fillId="23" borderId="6" xfId="0" applyFont="1" applyFill="1" applyBorder="1" applyAlignment="1">
      <alignment horizontal="left"/>
    </xf>
    <xf numFmtId="0" fontId="5" fillId="23" borderId="37" xfId="0" applyFont="1" applyFill="1" applyBorder="1" applyAlignment="1">
      <alignment horizontal="left"/>
    </xf>
    <xf numFmtId="0" fontId="11" fillId="23" borderId="27" xfId="0" applyFont="1" applyFill="1" applyBorder="1"/>
    <xf numFmtId="0" fontId="0" fillId="23" borderId="27" xfId="0" applyFill="1" applyBorder="1"/>
    <xf numFmtId="0" fontId="0" fillId="23" borderId="8" xfId="0" applyFill="1" applyBorder="1"/>
    <xf numFmtId="0" fontId="0" fillId="23" borderId="7" xfId="0" applyFill="1" applyBorder="1"/>
    <xf numFmtId="0" fontId="2" fillId="23" borderId="3" xfId="0" applyFont="1" applyFill="1" applyBorder="1"/>
    <xf numFmtId="0" fontId="0" fillId="23" borderId="4" xfId="0" applyFill="1" applyBorder="1"/>
    <xf numFmtId="0" fontId="2" fillId="23" borderId="5" xfId="0" applyFont="1" applyFill="1" applyBorder="1"/>
    <xf numFmtId="0" fontId="0" fillId="23" borderId="2" xfId="0" applyFont="1" applyFill="1" applyBorder="1"/>
    <xf numFmtId="0" fontId="6" fillId="24" borderId="1" xfId="0" applyFont="1" applyFill="1" applyBorder="1"/>
    <xf numFmtId="0" fontId="22" fillId="3" borderId="2" xfId="0" applyFont="1" applyFill="1" applyBorder="1"/>
    <xf numFmtId="0" fontId="23" fillId="3" borderId="2" xfId="0" applyFont="1" applyFill="1" applyBorder="1"/>
    <xf numFmtId="4" fontId="0" fillId="21" borderId="29" xfId="0" applyNumberFormat="1" applyFill="1" applyBorder="1"/>
    <xf numFmtId="4" fontId="0" fillId="21" borderId="22" xfId="0" applyNumberFormat="1" applyFill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" fontId="0" fillId="0" borderId="2" xfId="0" applyNumberFormat="1" applyBorder="1"/>
    <xf numFmtId="4" fontId="0" fillId="10" borderId="16" xfId="0" applyNumberFormat="1" applyFill="1" applyBorder="1"/>
    <xf numFmtId="4" fontId="2" fillId="0" borderId="2" xfId="0" applyNumberFormat="1" applyFont="1" applyBorder="1"/>
    <xf numFmtId="4" fontId="0" fillId="20" borderId="2" xfId="0" applyNumberFormat="1" applyFill="1" applyBorder="1"/>
    <xf numFmtId="0" fontId="0" fillId="21" borderId="38" xfId="0" applyFill="1" applyBorder="1"/>
    <xf numFmtId="4" fontId="0" fillId="21" borderId="38" xfId="0" applyNumberFormat="1" applyFill="1" applyBorder="1"/>
    <xf numFmtId="4" fontId="7" fillId="10" borderId="19" xfId="0" applyNumberFormat="1" applyFont="1" applyFill="1" applyBorder="1"/>
    <xf numFmtId="4" fontId="10" fillId="9" borderId="2" xfId="0" applyNumberFormat="1" applyFont="1" applyFill="1" applyBorder="1"/>
    <xf numFmtId="4" fontId="7" fillId="10" borderId="17" xfId="0" applyNumberFormat="1" applyFont="1" applyFill="1" applyBorder="1"/>
    <xf numFmtId="4" fontId="12" fillId="8" borderId="17" xfId="0" applyNumberFormat="1" applyFont="1" applyFill="1" applyBorder="1"/>
    <xf numFmtId="4" fontId="7" fillId="8" borderId="17" xfId="0" applyNumberFormat="1" applyFont="1" applyFill="1" applyBorder="1"/>
    <xf numFmtId="0" fontId="11" fillId="10" borderId="6" xfId="0" applyFont="1" applyFill="1" applyBorder="1"/>
    <xf numFmtId="0" fontId="0" fillId="10" borderId="0" xfId="0" applyFill="1" applyBorder="1"/>
    <xf numFmtId="0" fontId="6" fillId="10" borderId="6" xfId="0" applyFont="1" applyFill="1" applyBorder="1"/>
    <xf numFmtId="0" fontId="2" fillId="10" borderId="0" xfId="0" applyFont="1" applyFill="1" applyBorder="1"/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right"/>
    </xf>
    <xf numFmtId="0" fontId="0" fillId="2" borderId="2" xfId="0" applyFill="1" applyBorder="1" applyAlignment="1">
      <alignment horizontal="left"/>
    </xf>
    <xf numFmtId="2" fontId="0" fillId="2" borderId="2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0" fontId="24" fillId="23" borderId="8" xfId="0" applyFont="1" applyFill="1" applyBorder="1" applyAlignment="1">
      <alignment horizontal="left"/>
    </xf>
    <xf numFmtId="0" fontId="25" fillId="23" borderId="1" xfId="0" applyFont="1" applyFill="1" applyBorder="1"/>
    <xf numFmtId="0" fontId="0" fillId="23" borderId="0" xfId="0" applyFont="1" applyFill="1"/>
    <xf numFmtId="4" fontId="0" fillId="23" borderId="1" xfId="0" applyNumberFormat="1" applyFont="1" applyFill="1" applyBorder="1"/>
    <xf numFmtId="4" fontId="0" fillId="23" borderId="9" xfId="0" applyNumberFormat="1" applyFont="1" applyFill="1" applyBorder="1"/>
    <xf numFmtId="0" fontId="26" fillId="23" borderId="8" xfId="0" applyFont="1" applyFill="1" applyBorder="1" applyAlignment="1">
      <alignment horizontal="left"/>
    </xf>
    <xf numFmtId="0" fontId="13" fillId="23" borderId="1" xfId="0" applyFont="1" applyFill="1" applyBorder="1"/>
    <xf numFmtId="4" fontId="0" fillId="23" borderId="8" xfId="0" applyNumberFormat="1" applyFont="1" applyFill="1" applyBorder="1"/>
    <xf numFmtId="4" fontId="0" fillId="23" borderId="5" xfId="0" applyNumberFormat="1" applyFont="1" applyFill="1" applyBorder="1"/>
    <xf numFmtId="4" fontId="0" fillId="23" borderId="6" xfId="0" applyNumberFormat="1" applyFont="1" applyFill="1" applyBorder="1"/>
    <xf numFmtId="4" fontId="0" fillId="23" borderId="0" xfId="0" applyNumberFormat="1" applyFont="1" applyFill="1" applyBorder="1"/>
    <xf numFmtId="4" fontId="0" fillId="23" borderId="7" xfId="0" applyNumberFormat="1" applyFont="1" applyFill="1" applyBorder="1"/>
    <xf numFmtId="4" fontId="0" fillId="23" borderId="18" xfId="0" applyNumberFormat="1" applyFont="1" applyFill="1" applyBorder="1"/>
    <xf numFmtId="4" fontId="0" fillId="23" borderId="19" xfId="0" applyNumberFormat="1" applyFont="1" applyFill="1" applyBorder="1"/>
    <xf numFmtId="1" fontId="0" fillId="2" borderId="2" xfId="0" applyNumberFormat="1" applyFill="1" applyBorder="1" applyAlignment="1">
      <alignment horizontal="right"/>
    </xf>
    <xf numFmtId="0" fontId="0" fillId="10" borderId="3" xfId="0" applyFill="1" applyBorder="1" applyAlignment="1">
      <alignment horizontal="left"/>
    </xf>
    <xf numFmtId="0" fontId="20" fillId="25" borderId="3" xfId="0" applyFont="1" applyFill="1" applyBorder="1"/>
    <xf numFmtId="0" fontId="2" fillId="25" borderId="2" xfId="0" applyFont="1" applyFill="1" applyBorder="1"/>
    <xf numFmtId="0" fontId="0" fillId="25" borderId="38" xfId="0" applyFill="1" applyBorder="1"/>
    <xf numFmtId="0" fontId="0" fillId="25" borderId="5" xfId="0" applyFill="1" applyBorder="1"/>
    <xf numFmtId="0" fontId="0" fillId="25" borderId="2" xfId="0" applyFill="1" applyBorder="1"/>
    <xf numFmtId="0" fontId="30" fillId="3" borderId="3" xfId="0" applyFont="1" applyFill="1" applyBorder="1"/>
    <xf numFmtId="0" fontId="1" fillId="10" borderId="3" xfId="0" applyFont="1" applyFill="1" applyBorder="1" applyAlignment="1">
      <alignment horizontal="left"/>
    </xf>
    <xf numFmtId="0" fontId="1" fillId="10" borderId="2" xfId="0" applyFont="1" applyFill="1" applyBorder="1"/>
    <xf numFmtId="0" fontId="0" fillId="10" borderId="5" xfId="0" applyFill="1" applyBorder="1"/>
    <xf numFmtId="0" fontId="20" fillId="10" borderId="4" xfId="0" applyFont="1" applyFill="1" applyBorder="1"/>
    <xf numFmtId="0" fontId="2" fillId="10" borderId="8" xfId="0" applyFont="1" applyFill="1" applyBorder="1"/>
    <xf numFmtId="0" fontId="2" fillId="10" borderId="2" xfId="0" applyFont="1" applyFill="1" applyBorder="1"/>
    <xf numFmtId="0" fontId="2" fillId="10" borderId="5" xfId="0" applyFont="1" applyFill="1" applyBorder="1"/>
    <xf numFmtId="0" fontId="0" fillId="10" borderId="4" xfId="0" applyFont="1" applyFill="1" applyBorder="1" applyAlignment="1">
      <alignment horizontal="left"/>
    </xf>
    <xf numFmtId="0" fontId="0" fillId="10" borderId="8" xfId="0" applyFont="1" applyFill="1" applyBorder="1"/>
    <xf numFmtId="0" fontId="0" fillId="10" borderId="2" xfId="0" applyFont="1" applyFill="1" applyBorder="1"/>
    <xf numFmtId="0" fontId="0" fillId="10" borderId="5" xfId="0" applyFont="1" applyFill="1" applyBorder="1"/>
    <xf numFmtId="0" fontId="5" fillId="10" borderId="5" xfId="0" applyFont="1" applyFill="1" applyBorder="1" applyAlignment="1">
      <alignment horizontal="left"/>
    </xf>
    <xf numFmtId="0" fontId="0" fillId="10" borderId="34" xfId="0" applyFill="1" applyBorder="1"/>
    <xf numFmtId="0" fontId="0" fillId="10" borderId="6" xfId="0" applyFill="1" applyBorder="1"/>
    <xf numFmtId="0" fontId="0" fillId="10" borderId="7" xfId="0" applyFill="1" applyBorder="1"/>
    <xf numFmtId="0" fontId="6" fillId="10" borderId="2" xfId="0" applyFont="1" applyFill="1" applyBorder="1"/>
    <xf numFmtId="0" fontId="0" fillId="10" borderId="3" xfId="0" applyFill="1" applyBorder="1"/>
    <xf numFmtId="0" fontId="0" fillId="0" borderId="0" xfId="0" applyAlignment="1">
      <alignment horizontal="left"/>
    </xf>
    <xf numFmtId="2" fontId="31" fillId="0" borderId="2" xfId="0" applyNumberFormat="1" applyFont="1" applyBorder="1"/>
    <xf numFmtId="0" fontId="31" fillId="0" borderId="0" xfId="0" applyFont="1"/>
    <xf numFmtId="0" fontId="31" fillId="10" borderId="2" xfId="0" applyFont="1" applyFill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4" fontId="0" fillId="0" borderId="0" xfId="0" applyNumberFormat="1"/>
    <xf numFmtId="4" fontId="13" fillId="0" borderId="42" xfId="0" applyNumberFormat="1" applyFont="1" applyBorder="1" applyAlignment="1">
      <alignment horizontal="right" vertical="center" wrapText="1"/>
    </xf>
    <xf numFmtId="4" fontId="13" fillId="0" borderId="44" xfId="0" applyNumberFormat="1" applyFont="1" applyBorder="1" applyAlignment="1">
      <alignment horizontal="right" vertical="center" wrapText="1"/>
    </xf>
    <xf numFmtId="4" fontId="13" fillId="0" borderId="43" xfId="0" applyNumberFormat="1" applyFont="1" applyBorder="1" applyAlignment="1">
      <alignment horizontal="right" vertical="center" wrapText="1"/>
    </xf>
    <xf numFmtId="0" fontId="13" fillId="0" borderId="43" xfId="0" applyFont="1" applyBorder="1" applyAlignment="1">
      <alignment horizontal="right" vertical="center" wrapText="1"/>
    </xf>
    <xf numFmtId="0" fontId="4" fillId="3" borderId="2" xfId="0" applyFont="1" applyFill="1" applyBorder="1"/>
    <xf numFmtId="0" fontId="13" fillId="0" borderId="41" xfId="0" applyFont="1" applyBorder="1" applyAlignment="1">
      <alignment horizontal="right" vertical="center" wrapText="1"/>
    </xf>
    <xf numFmtId="4" fontId="4" fillId="19" borderId="9" xfId="0" applyNumberFormat="1" applyFont="1" applyFill="1" applyBorder="1"/>
    <xf numFmtId="4" fontId="4" fillId="19" borderId="8" xfId="0" applyNumberFormat="1" applyFont="1" applyFill="1" applyBorder="1"/>
    <xf numFmtId="1" fontId="0" fillId="0" borderId="34" xfId="0" applyNumberFormat="1" applyBorder="1"/>
    <xf numFmtId="2" fontId="0" fillId="0" borderId="34" xfId="0" applyNumberFormat="1" applyBorder="1"/>
    <xf numFmtId="0" fontId="0" fillId="0" borderId="2" xfId="0" applyFill="1" applyBorder="1" applyAlignment="1">
      <alignment horizontal="right"/>
    </xf>
    <xf numFmtId="0" fontId="31" fillId="0" borderId="2" xfId="0" applyFont="1" applyFill="1" applyBorder="1" applyAlignment="1">
      <alignment horizontal="right"/>
    </xf>
    <xf numFmtId="0" fontId="31" fillId="0" borderId="2" xfId="0" applyFont="1" applyBorder="1"/>
    <xf numFmtId="0" fontId="31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10" borderId="1" xfId="0" applyFont="1" applyFill="1" applyBorder="1" applyAlignment="1">
      <alignment horizontal="left"/>
    </xf>
    <xf numFmtId="0" fontId="11" fillId="21" borderId="1" xfId="0" applyFont="1" applyFill="1" applyBorder="1" applyAlignment="1">
      <alignment horizontal="left"/>
    </xf>
    <xf numFmtId="0" fontId="11" fillId="10" borderId="2" xfId="0" applyFont="1" applyFill="1" applyBorder="1" applyAlignment="1">
      <alignment horizontal="left"/>
    </xf>
    <xf numFmtId="0" fontId="11" fillId="22" borderId="1" xfId="0" applyFont="1" applyFill="1" applyBorder="1" applyAlignment="1">
      <alignment horizontal="left"/>
    </xf>
    <xf numFmtId="4" fontId="0" fillId="2" borderId="6" xfId="0" applyNumberFormat="1" applyFill="1" applyBorder="1" applyAlignment="1">
      <alignment horizontal="right"/>
    </xf>
    <xf numFmtId="4" fontId="0" fillId="3" borderId="0" xfId="0" applyNumberFormat="1" applyFill="1" applyBorder="1" applyAlignment="1">
      <alignment horizontal="right"/>
    </xf>
    <xf numFmtId="4" fontId="0" fillId="4" borderId="7" xfId="0" applyNumberFormat="1" applyFill="1" applyBorder="1" applyAlignment="1">
      <alignment horizontal="right"/>
    </xf>
    <xf numFmtId="4" fontId="0" fillId="10" borderId="0" xfId="0" applyNumberFormat="1" applyFill="1" applyBorder="1" applyAlignment="1">
      <alignment horizontal="right"/>
    </xf>
    <xf numFmtId="4" fontId="0" fillId="15" borderId="7" xfId="0" applyNumberFormat="1" applyFill="1" applyBorder="1" applyAlignment="1">
      <alignment horizontal="right"/>
    </xf>
    <xf numFmtId="4" fontId="0" fillId="21" borderId="16" xfId="0" applyNumberFormat="1" applyFill="1" applyBorder="1" applyAlignment="1">
      <alignment horizontal="right"/>
    </xf>
    <xf numFmtId="4" fontId="0" fillId="2" borderId="8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4" fontId="0" fillId="4" borderId="9" xfId="0" applyNumberFormat="1" applyFill="1" applyBorder="1" applyAlignment="1">
      <alignment horizontal="right"/>
    </xf>
    <xf numFmtId="4" fontId="0" fillId="15" borderId="9" xfId="0" applyNumberFormat="1" applyFill="1" applyBorder="1" applyAlignment="1">
      <alignment horizontal="right"/>
    </xf>
    <xf numFmtId="4" fontId="0" fillId="21" borderId="18" xfId="0" applyNumberFormat="1" applyFill="1" applyBorder="1" applyAlignment="1">
      <alignment horizontal="right"/>
    </xf>
    <xf numFmtId="4" fontId="0" fillId="21" borderId="19" xfId="0" applyNumberFormat="1" applyFill="1" applyBorder="1" applyAlignment="1">
      <alignment horizontal="right"/>
    </xf>
    <xf numFmtId="4" fontId="0" fillId="2" borderId="20" xfId="0" applyNumberFormat="1" applyFill="1" applyBorder="1" applyAlignment="1">
      <alignment horizontal="right"/>
    </xf>
    <xf numFmtId="4" fontId="0" fillId="21" borderId="0" xfId="0" applyNumberFormat="1" applyFill="1" applyBorder="1" applyAlignment="1">
      <alignment horizontal="right"/>
    </xf>
    <xf numFmtId="4" fontId="0" fillId="21" borderId="7" xfId="0" applyNumberFormat="1" applyFill="1" applyBorder="1" applyAlignment="1">
      <alignment horizontal="right"/>
    </xf>
    <xf numFmtId="4" fontId="0" fillId="21" borderId="29" xfId="0" applyNumberFormat="1" applyFill="1" applyBorder="1" applyAlignment="1">
      <alignment horizontal="right"/>
    </xf>
    <xf numFmtId="4" fontId="0" fillId="21" borderId="22" xfId="0" applyNumberFormat="1" applyFill="1" applyBorder="1" applyAlignment="1">
      <alignment horizontal="right"/>
    </xf>
    <xf numFmtId="4" fontId="0" fillId="21" borderId="35" xfId="0" applyNumberFormat="1" applyFill="1" applyBorder="1" applyAlignment="1">
      <alignment horizontal="right"/>
    </xf>
    <xf numFmtId="4" fontId="0" fillId="21" borderId="36" xfId="0" applyNumberFormat="1" applyFill="1" applyBorder="1" applyAlignment="1">
      <alignment horizontal="right"/>
    </xf>
    <xf numFmtId="4" fontId="2" fillId="22" borderId="8" xfId="0" applyNumberFormat="1" applyFont="1" applyFill="1" applyBorder="1" applyAlignment="1">
      <alignment horizontal="right"/>
    </xf>
    <xf numFmtId="4" fontId="2" fillId="22" borderId="1" xfId="0" applyNumberFormat="1" applyFont="1" applyFill="1" applyBorder="1" applyAlignment="1">
      <alignment horizontal="right"/>
    </xf>
    <xf numFmtId="4" fontId="2" fillId="22" borderId="9" xfId="0" applyNumberFormat="1" applyFont="1" applyFill="1" applyBorder="1" applyAlignment="1">
      <alignment horizontal="right"/>
    </xf>
    <xf numFmtId="0" fontId="0" fillId="2" borderId="0" xfId="0" applyFill="1"/>
    <xf numFmtId="0" fontId="8" fillId="20" borderId="8" xfId="0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10" borderId="8" xfId="0" applyFont="1" applyFill="1" applyBorder="1" applyAlignment="1">
      <alignment horizontal="right"/>
    </xf>
    <xf numFmtId="0" fontId="5" fillId="21" borderId="8" xfId="0" applyFont="1" applyFill="1" applyBorder="1" applyAlignment="1">
      <alignment horizontal="right"/>
    </xf>
    <xf numFmtId="0" fontId="5" fillId="22" borderId="8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4" fontId="0" fillId="10" borderId="7" xfId="0" applyNumberFormat="1" applyFill="1" applyBorder="1"/>
    <xf numFmtId="0" fontId="0" fillId="3" borderId="0" xfId="0" applyFont="1" applyFill="1" applyBorder="1"/>
    <xf numFmtId="0" fontId="0" fillId="0" borderId="0" xfId="0" applyFill="1" applyBorder="1"/>
    <xf numFmtId="0" fontId="15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18" fillId="11" borderId="4" xfId="0" applyFont="1" applyFill="1" applyBorder="1" applyAlignment="1">
      <alignment horizontal="center"/>
    </xf>
    <xf numFmtId="4" fontId="19" fillId="10" borderId="5" xfId="0" applyNumberFormat="1" applyFont="1" applyFill="1" applyBorder="1" applyAlignment="1">
      <alignment horizontal="center"/>
    </xf>
    <xf numFmtId="4" fontId="0" fillId="10" borderId="4" xfId="0" applyNumberFormat="1" applyFill="1" applyBorder="1" applyAlignment="1">
      <alignment horizontal="center"/>
    </xf>
    <xf numFmtId="4" fontId="0" fillId="10" borderId="3" xfId="0" applyNumberForma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2" borderId="5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60"/>
  <sheetViews>
    <sheetView tabSelected="1" zoomScaleNormal="100" workbookViewId="0">
      <selection activeCell="U30" sqref="U30:U49"/>
    </sheetView>
  </sheetViews>
  <sheetFormatPr defaultRowHeight="15" x14ac:dyDescent="0.25"/>
  <cols>
    <col min="1" max="1" width="13" customWidth="1"/>
    <col min="2" max="2" width="42.140625" customWidth="1"/>
    <col min="3" max="4" width="17.85546875" customWidth="1"/>
    <col min="5" max="5" width="18.28515625" customWidth="1"/>
    <col min="6" max="7" width="13" customWidth="1"/>
    <col min="8" max="8" width="13.5703125" customWidth="1"/>
    <col min="9" max="9" width="13.42578125" customWidth="1"/>
    <col min="10" max="10" width="12.140625" customWidth="1"/>
    <col min="11" max="11" width="11.5703125" customWidth="1"/>
    <col min="12" max="12" width="11.85546875" customWidth="1"/>
    <col min="13" max="13" width="12.5703125" customWidth="1"/>
    <col min="14" max="15" width="12" customWidth="1"/>
    <col min="16" max="16" width="12.140625" customWidth="1"/>
    <col min="17" max="17" width="12.5703125" customWidth="1"/>
    <col min="18" max="18" width="15.28515625" customWidth="1"/>
    <col min="19" max="19" width="15.140625" customWidth="1"/>
    <col min="21" max="21" width="17.42578125" customWidth="1"/>
  </cols>
  <sheetData>
    <row r="1" spans="1:19" ht="28.5" customHeight="1" x14ac:dyDescent="0.25">
      <c r="B1" s="1" t="s">
        <v>0</v>
      </c>
      <c r="C1" s="421" t="s">
        <v>64</v>
      </c>
      <c r="D1" s="421"/>
      <c r="E1" s="421"/>
      <c r="F1" s="421"/>
      <c r="G1" s="421"/>
      <c r="H1" s="421"/>
    </row>
    <row r="2" spans="1:19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138</v>
      </c>
      <c r="J2" s="296" t="s">
        <v>139</v>
      </c>
      <c r="K2" s="296" t="s">
        <v>140</v>
      </c>
      <c r="L2" s="296" t="s">
        <v>141</v>
      </c>
      <c r="M2" s="296" t="s">
        <v>142</v>
      </c>
      <c r="N2" s="296" t="s">
        <v>143</v>
      </c>
      <c r="O2" s="296" t="s">
        <v>144</v>
      </c>
      <c r="P2" s="296" t="s">
        <v>145</v>
      </c>
      <c r="Q2" s="296" t="s">
        <v>146</v>
      </c>
      <c r="R2" s="296" t="s">
        <v>213</v>
      </c>
      <c r="S2" s="296" t="s">
        <v>147</v>
      </c>
    </row>
    <row r="3" spans="1:19" x14ac:dyDescent="0.25">
      <c r="A3" s="9" t="s">
        <v>9</v>
      </c>
      <c r="B3" s="10" t="s">
        <v>10</v>
      </c>
      <c r="C3" s="11">
        <v>3</v>
      </c>
      <c r="D3" s="12">
        <v>4</v>
      </c>
      <c r="E3" s="13">
        <v>8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5">
        <v>411111</v>
      </c>
      <c r="B4" s="16" t="s">
        <v>11</v>
      </c>
      <c r="C4" s="17"/>
      <c r="D4" s="18"/>
      <c r="E4" s="1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5">
      <c r="A5" s="20">
        <v>411111</v>
      </c>
      <c r="B5" s="21" t="s">
        <v>12</v>
      </c>
      <c r="C5" s="22">
        <v>15889000</v>
      </c>
      <c r="D5" s="23"/>
      <c r="E5" s="24">
        <v>15889000</v>
      </c>
      <c r="F5" s="14">
        <v>707006.53</v>
      </c>
      <c r="G5" s="14">
        <v>1326752.2</v>
      </c>
      <c r="H5" s="14">
        <v>1354858.75</v>
      </c>
      <c r="I5" s="14">
        <v>2039392.85</v>
      </c>
      <c r="J5" s="14">
        <v>684813.61</v>
      </c>
      <c r="K5" s="14">
        <v>1327520.26</v>
      </c>
      <c r="L5" s="14">
        <v>1350867.97</v>
      </c>
      <c r="M5" s="14">
        <v>1332708.8</v>
      </c>
      <c r="N5" s="14">
        <v>1342543.4</v>
      </c>
      <c r="O5" s="14">
        <v>1946923.81</v>
      </c>
      <c r="P5" s="14">
        <v>642502.84</v>
      </c>
      <c r="Q5" s="14">
        <v>1663549.06</v>
      </c>
      <c r="R5" s="14"/>
      <c r="S5" s="14"/>
    </row>
    <row r="6" spans="1:19" x14ac:dyDescent="0.25">
      <c r="A6" s="25"/>
      <c r="B6" s="26" t="s">
        <v>111</v>
      </c>
      <c r="C6" s="27">
        <f t="shared" ref="C6:G6" si="0">C5</f>
        <v>15889000</v>
      </c>
      <c r="D6" s="28">
        <f t="shared" si="0"/>
        <v>0</v>
      </c>
      <c r="E6" s="29">
        <f t="shared" si="0"/>
        <v>15889000</v>
      </c>
      <c r="F6" s="29">
        <f t="shared" si="0"/>
        <v>707006.53</v>
      </c>
      <c r="G6" s="29">
        <f t="shared" si="0"/>
        <v>1326752.2</v>
      </c>
      <c r="H6" s="29">
        <f>H5</f>
        <v>1354858.75</v>
      </c>
      <c r="I6" s="29">
        <f t="shared" ref="I6:Q6" si="1">I5</f>
        <v>2039392.85</v>
      </c>
      <c r="J6" s="29">
        <f t="shared" si="1"/>
        <v>684813.61</v>
      </c>
      <c r="K6" s="29">
        <f t="shared" si="1"/>
        <v>1327520.26</v>
      </c>
      <c r="L6" s="29">
        <f t="shared" si="1"/>
        <v>1350867.97</v>
      </c>
      <c r="M6" s="29">
        <f t="shared" si="1"/>
        <v>1332708.8</v>
      </c>
      <c r="N6" s="29">
        <f t="shared" si="1"/>
        <v>1342543.4</v>
      </c>
      <c r="O6" s="29">
        <f t="shared" si="1"/>
        <v>1946923.81</v>
      </c>
      <c r="P6" s="29">
        <f t="shared" si="1"/>
        <v>642502.84</v>
      </c>
      <c r="Q6" s="29">
        <f t="shared" si="1"/>
        <v>1663549.06</v>
      </c>
      <c r="R6" s="29">
        <f>SUM(F6:Q6)</f>
        <v>15719440.080000002</v>
      </c>
      <c r="S6" s="304">
        <f>SUM(E6-R6)</f>
        <v>169559.91999999806</v>
      </c>
    </row>
    <row r="7" spans="1:19" x14ac:dyDescent="0.25">
      <c r="A7" s="30">
        <v>412000</v>
      </c>
      <c r="B7" s="31" t="s">
        <v>13</v>
      </c>
      <c r="C7" s="32"/>
      <c r="D7" s="33"/>
      <c r="E7" s="3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9">
        <f t="shared" ref="R7:R11" si="2">SUM(F7:Q7)</f>
        <v>0</v>
      </c>
      <c r="S7" s="304">
        <f t="shared" ref="S7:S11" si="3">SUM(E7-R7)</f>
        <v>0</v>
      </c>
    </row>
    <row r="8" spans="1:19" x14ac:dyDescent="0.25">
      <c r="A8" s="35">
        <v>412111</v>
      </c>
      <c r="B8" s="36" t="s">
        <v>14</v>
      </c>
      <c r="C8" s="37">
        <v>1840000</v>
      </c>
      <c r="D8" s="38"/>
      <c r="E8" s="39">
        <v>1840000</v>
      </c>
      <c r="F8" s="14">
        <v>81509.399999999994</v>
      </c>
      <c r="G8" s="14">
        <v>152418.69</v>
      </c>
      <c r="H8" s="14">
        <v>155763.01</v>
      </c>
      <c r="I8" s="14">
        <v>234530.12</v>
      </c>
      <c r="J8" s="14">
        <v>78753.61</v>
      </c>
      <c r="K8" s="14">
        <v>152664.85</v>
      </c>
      <c r="L8" s="14">
        <v>155349.85</v>
      </c>
      <c r="M8" s="14">
        <v>153382.01999999999</v>
      </c>
      <c r="N8" s="14">
        <v>154392.45000000001</v>
      </c>
      <c r="O8" s="14">
        <v>223775.73</v>
      </c>
      <c r="P8" s="14">
        <v>74037.19</v>
      </c>
      <c r="Q8" s="14">
        <v>211045.81</v>
      </c>
      <c r="R8" s="29">
        <f t="shared" si="2"/>
        <v>1827622.7299999997</v>
      </c>
      <c r="S8" s="304">
        <f t="shared" si="3"/>
        <v>12377.270000000251</v>
      </c>
    </row>
    <row r="9" spans="1:19" x14ac:dyDescent="0.25">
      <c r="A9" s="35">
        <v>412211</v>
      </c>
      <c r="B9" s="36" t="s">
        <v>15</v>
      </c>
      <c r="C9" s="37">
        <v>835000</v>
      </c>
      <c r="D9" s="38"/>
      <c r="E9" s="39">
        <v>835000</v>
      </c>
      <c r="F9" s="14">
        <v>36501.99</v>
      </c>
      <c r="G9" s="14">
        <v>68257.05</v>
      </c>
      <c r="H9" s="14">
        <v>69754.720000000001</v>
      </c>
      <c r="I9" s="14">
        <v>105028.77</v>
      </c>
      <c r="J9" s="14">
        <v>35267.9</v>
      </c>
      <c r="K9" s="14">
        <v>68367.259999999995</v>
      </c>
      <c r="L9" s="14">
        <v>69569.740000000005</v>
      </c>
      <c r="M9" s="14">
        <v>68688.460000000006</v>
      </c>
      <c r="N9" s="14">
        <v>69140.97</v>
      </c>
      <c r="O9" s="14">
        <v>100212.58</v>
      </c>
      <c r="P9" s="14">
        <v>33155.769999999997</v>
      </c>
      <c r="Q9" s="14">
        <v>94511.77</v>
      </c>
      <c r="R9" s="29">
        <f t="shared" si="2"/>
        <v>818456.9800000001</v>
      </c>
      <c r="S9" s="304">
        <f t="shared" si="3"/>
        <v>16543.019999999902</v>
      </c>
    </row>
    <row r="10" spans="1:19" ht="15.75" thickBot="1" x14ac:dyDescent="0.3">
      <c r="A10" s="20">
        <v>412311</v>
      </c>
      <c r="B10" s="21" t="s">
        <v>16</v>
      </c>
      <c r="C10" s="40"/>
      <c r="D10" s="41"/>
      <c r="E10" s="4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9">
        <f t="shared" si="2"/>
        <v>0</v>
      </c>
      <c r="S10" s="304">
        <f t="shared" si="3"/>
        <v>0</v>
      </c>
    </row>
    <row r="11" spans="1:19" ht="15.75" thickBot="1" x14ac:dyDescent="0.3">
      <c r="A11" s="43"/>
      <c r="B11" s="44" t="s">
        <v>112</v>
      </c>
      <c r="C11" s="45">
        <f>SUM(C8:C10)</f>
        <v>2675000</v>
      </c>
      <c r="D11" s="46">
        <f t="shared" ref="D11:G11" si="4">SUM(D8:D10)</f>
        <v>0</v>
      </c>
      <c r="E11" s="47">
        <f t="shared" si="4"/>
        <v>2675000</v>
      </c>
      <c r="F11" s="48">
        <f t="shared" si="4"/>
        <v>118011.38999999998</v>
      </c>
      <c r="G11" s="48">
        <f t="shared" si="4"/>
        <v>220675.74</v>
      </c>
      <c r="H11" s="48">
        <f>SUM(H8:H10)</f>
        <v>225517.73</v>
      </c>
      <c r="I11" s="48">
        <f t="shared" ref="I11:Q11" si="5">SUM(I8:I10)</f>
        <v>339558.89</v>
      </c>
      <c r="J11" s="48">
        <f t="shared" si="5"/>
        <v>114021.51000000001</v>
      </c>
      <c r="K11" s="48">
        <f t="shared" si="5"/>
        <v>221032.11</v>
      </c>
      <c r="L11" s="48">
        <f t="shared" si="5"/>
        <v>224919.59000000003</v>
      </c>
      <c r="M11" s="48">
        <f t="shared" si="5"/>
        <v>222070.47999999998</v>
      </c>
      <c r="N11" s="48">
        <f t="shared" si="5"/>
        <v>223533.42</v>
      </c>
      <c r="O11" s="48">
        <f t="shared" si="5"/>
        <v>323988.31</v>
      </c>
      <c r="P11" s="48">
        <f t="shared" si="5"/>
        <v>107192.95999999999</v>
      </c>
      <c r="Q11" s="48">
        <f t="shared" si="5"/>
        <v>305557.58</v>
      </c>
      <c r="R11" s="29">
        <f t="shared" si="2"/>
        <v>2646079.71</v>
      </c>
      <c r="S11" s="304">
        <f t="shared" si="3"/>
        <v>28920.290000000037</v>
      </c>
    </row>
    <row r="12" spans="1:19" x14ac:dyDescent="0.25">
      <c r="A12" s="49">
        <v>413000</v>
      </c>
      <c r="B12" s="50" t="s">
        <v>17</v>
      </c>
      <c r="C12" s="22"/>
      <c r="D12" s="51"/>
      <c r="E12" s="5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thickBot="1" x14ac:dyDescent="0.3">
      <c r="A13" s="20">
        <v>413142</v>
      </c>
      <c r="B13" s="53" t="s">
        <v>18</v>
      </c>
      <c r="C13" s="40"/>
      <c r="D13" s="41">
        <v>50000</v>
      </c>
      <c r="E13" s="42">
        <v>50000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thickBot="1" x14ac:dyDescent="0.3">
      <c r="A14" s="54"/>
      <c r="B14" s="55" t="s">
        <v>123</v>
      </c>
      <c r="C14" s="56"/>
      <c r="D14" s="57">
        <f>D13</f>
        <v>50000</v>
      </c>
      <c r="E14" s="58">
        <v>50000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306"/>
    </row>
    <row r="15" spans="1:19" x14ac:dyDescent="0.25">
      <c r="A15" s="15">
        <v>414000</v>
      </c>
      <c r="B15" s="16" t="s">
        <v>19</v>
      </c>
      <c r="C15" s="59"/>
      <c r="D15" s="60"/>
      <c r="E15" s="61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62">
        <v>414111</v>
      </c>
      <c r="B16" s="63" t="s">
        <v>20</v>
      </c>
      <c r="C16" s="22"/>
      <c r="D16" s="23"/>
      <c r="E16" s="6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21" ht="15.75" thickBot="1" x14ac:dyDescent="0.3">
      <c r="A17" s="62">
        <v>414314</v>
      </c>
      <c r="B17" s="63" t="s">
        <v>21</v>
      </c>
      <c r="C17" s="65"/>
      <c r="D17" s="66">
        <v>54000</v>
      </c>
      <c r="E17" s="64">
        <v>54000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21" ht="15.75" thickBot="1" x14ac:dyDescent="0.3">
      <c r="A18" s="43"/>
      <c r="B18" s="44" t="s">
        <v>124</v>
      </c>
      <c r="C18" s="45">
        <f>SUM(C16+C17)</f>
        <v>0</v>
      </c>
      <c r="D18" s="67">
        <f t="shared" ref="D18:G18" si="6">SUM(D15:D17)</f>
        <v>54000</v>
      </c>
      <c r="E18" s="68">
        <f t="shared" si="6"/>
        <v>54000</v>
      </c>
      <c r="F18" s="68">
        <f t="shared" si="6"/>
        <v>0</v>
      </c>
      <c r="G18" s="68">
        <f t="shared" si="6"/>
        <v>0</v>
      </c>
      <c r="H18" s="68">
        <f>SUM(H15:H17)</f>
        <v>0</v>
      </c>
      <c r="I18" s="68">
        <f t="shared" ref="I18:S18" si="7">SUM(I15:I17)</f>
        <v>0</v>
      </c>
      <c r="J18" s="68">
        <f t="shared" si="7"/>
        <v>0</v>
      </c>
      <c r="K18" s="68">
        <f t="shared" si="7"/>
        <v>0</v>
      </c>
      <c r="L18" s="68">
        <f t="shared" si="7"/>
        <v>0</v>
      </c>
      <c r="M18" s="68">
        <f t="shared" si="7"/>
        <v>0</v>
      </c>
      <c r="N18" s="68">
        <f t="shared" si="7"/>
        <v>0</v>
      </c>
      <c r="O18" s="68">
        <f t="shared" si="7"/>
        <v>0</v>
      </c>
      <c r="P18" s="68">
        <f t="shared" si="7"/>
        <v>0</v>
      </c>
      <c r="Q18" s="68">
        <f t="shared" si="7"/>
        <v>0</v>
      </c>
      <c r="R18" s="68">
        <f t="shared" si="7"/>
        <v>0</v>
      </c>
      <c r="S18" s="67">
        <f t="shared" si="7"/>
        <v>0</v>
      </c>
    </row>
    <row r="19" spans="1:21" x14ac:dyDescent="0.25">
      <c r="A19" s="15">
        <v>415000</v>
      </c>
      <c r="B19" s="16" t="s">
        <v>22</v>
      </c>
      <c r="C19" s="59"/>
      <c r="D19" s="60"/>
      <c r="E19" s="6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21" ht="15.75" thickBot="1" x14ac:dyDescent="0.3">
      <c r="A20" s="69">
        <v>415112</v>
      </c>
      <c r="B20" s="70" t="s">
        <v>23</v>
      </c>
      <c r="C20" s="40">
        <v>270000</v>
      </c>
      <c r="D20" s="71"/>
      <c r="E20" s="42">
        <v>270000</v>
      </c>
      <c r="F20" s="14">
        <v>25367.56</v>
      </c>
      <c r="G20" s="14">
        <v>21412.69</v>
      </c>
      <c r="H20" s="14">
        <v>20221.55</v>
      </c>
      <c r="I20" s="14">
        <v>25564.44</v>
      </c>
      <c r="J20" s="14">
        <v>23185.67</v>
      </c>
      <c r="K20" s="14">
        <v>19060.95</v>
      </c>
      <c r="L20" s="14">
        <v>23326.06</v>
      </c>
      <c r="M20" s="14">
        <v>28264.44</v>
      </c>
      <c r="N20" s="14">
        <v>25045.25</v>
      </c>
      <c r="O20" s="14">
        <v>17632.919999999998</v>
      </c>
      <c r="P20" s="14">
        <v>17500.21</v>
      </c>
      <c r="Q20" s="14">
        <v>13800.21</v>
      </c>
      <c r="R20" s="14"/>
      <c r="S20" s="14"/>
    </row>
    <row r="21" spans="1:21" ht="15.75" thickBot="1" x14ac:dyDescent="0.3">
      <c r="A21" s="43"/>
      <c r="B21" s="44" t="s">
        <v>113</v>
      </c>
      <c r="C21" s="45">
        <v>270000</v>
      </c>
      <c r="D21" s="72">
        <f t="shared" ref="D21:G21" si="8">D20</f>
        <v>0</v>
      </c>
      <c r="E21" s="73">
        <v>270000</v>
      </c>
      <c r="F21" s="73">
        <f t="shared" si="8"/>
        <v>25367.56</v>
      </c>
      <c r="G21" s="73">
        <f t="shared" si="8"/>
        <v>21412.69</v>
      </c>
      <c r="H21" s="73">
        <f>H20</f>
        <v>20221.55</v>
      </c>
      <c r="I21" s="73">
        <f t="shared" ref="I21:Q21" si="9">I20</f>
        <v>25564.44</v>
      </c>
      <c r="J21" s="73">
        <f t="shared" si="9"/>
        <v>23185.67</v>
      </c>
      <c r="K21" s="73">
        <f t="shared" si="9"/>
        <v>19060.95</v>
      </c>
      <c r="L21" s="73">
        <f t="shared" si="9"/>
        <v>23326.06</v>
      </c>
      <c r="M21" s="73">
        <f t="shared" si="9"/>
        <v>28264.44</v>
      </c>
      <c r="N21" s="73">
        <f t="shared" si="9"/>
        <v>25045.25</v>
      </c>
      <c r="O21" s="73">
        <f t="shared" si="9"/>
        <v>17632.919999999998</v>
      </c>
      <c r="P21" s="73">
        <f t="shared" si="9"/>
        <v>17500.21</v>
      </c>
      <c r="Q21" s="73">
        <f t="shared" si="9"/>
        <v>13800.21</v>
      </c>
      <c r="R21" s="73">
        <f>SUM(F21:Q21)</f>
        <v>260381.95</v>
      </c>
      <c r="S21" s="73">
        <f>SUM(E21-R21)</f>
        <v>9618.0499999999884</v>
      </c>
    </row>
    <row r="22" spans="1:21" ht="15.75" thickBot="1" x14ac:dyDescent="0.3">
      <c r="A22" s="74">
        <v>416000</v>
      </c>
      <c r="B22" s="75" t="s">
        <v>24</v>
      </c>
      <c r="C22" s="76"/>
      <c r="D22" s="60"/>
      <c r="E22" s="7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303"/>
      <c r="S22" s="305"/>
    </row>
    <row r="23" spans="1:21" ht="15.75" thickBot="1" x14ac:dyDescent="0.3">
      <c r="A23" s="78">
        <v>416111</v>
      </c>
      <c r="B23" s="75" t="s">
        <v>25</v>
      </c>
      <c r="C23" s="59"/>
      <c r="D23" s="60"/>
      <c r="E23" s="7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303"/>
      <c r="S23" s="305"/>
    </row>
    <row r="24" spans="1:21" ht="15.75" thickBot="1" x14ac:dyDescent="0.3">
      <c r="A24" s="43"/>
      <c r="B24" s="44" t="s">
        <v>114</v>
      </c>
      <c r="C24" s="45">
        <f>C22+C23</f>
        <v>0</v>
      </c>
      <c r="D24" s="67">
        <f>D22+D23</f>
        <v>0</v>
      </c>
      <c r="E24" s="7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03"/>
      <c r="S24" s="305"/>
    </row>
    <row r="25" spans="1:21" ht="15.75" thickBot="1" x14ac:dyDescent="0.3">
      <c r="A25" s="80">
        <v>421000</v>
      </c>
      <c r="B25" s="81" t="s">
        <v>26</v>
      </c>
      <c r="C25" s="82"/>
      <c r="D25" s="83"/>
      <c r="E25" s="8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03"/>
      <c r="S25" s="305"/>
    </row>
    <row r="26" spans="1:21" ht="15.75" thickBot="1" x14ac:dyDescent="0.3">
      <c r="A26" s="78">
        <v>421111</v>
      </c>
      <c r="B26" s="85" t="s">
        <v>27</v>
      </c>
      <c r="C26" s="86">
        <v>50000</v>
      </c>
      <c r="D26" s="87">
        <v>20000</v>
      </c>
      <c r="E26" s="88">
        <f t="shared" ref="E26:E34" si="10">C26+D26</f>
        <v>70000</v>
      </c>
      <c r="F26" s="14">
        <v>2028</v>
      </c>
      <c r="G26" s="14">
        <v>1910</v>
      </c>
      <c r="H26" s="14">
        <v>3654</v>
      </c>
      <c r="I26" s="318">
        <v>1978.45</v>
      </c>
      <c r="J26" s="14">
        <v>2802.3</v>
      </c>
      <c r="K26" s="14">
        <v>1912.79</v>
      </c>
      <c r="L26" s="14">
        <v>4076.53</v>
      </c>
      <c r="M26" s="14">
        <v>1646.33</v>
      </c>
      <c r="N26" s="14">
        <v>10777.16</v>
      </c>
      <c r="O26" s="14">
        <v>9210.59</v>
      </c>
      <c r="P26" s="14">
        <v>3079.69</v>
      </c>
      <c r="Q26" s="14">
        <v>2163</v>
      </c>
      <c r="R26" s="73">
        <f t="shared" ref="R26:R72" si="11">SUM(F26:Q26)</f>
        <v>45238.840000000004</v>
      </c>
      <c r="S26" s="307">
        <f>SUM(C26-R26)</f>
        <v>4761.1599999999962</v>
      </c>
    </row>
    <row r="27" spans="1:21" ht="15.75" thickBot="1" x14ac:dyDescent="0.3">
      <c r="A27" s="89">
        <v>421211</v>
      </c>
      <c r="B27" s="90" t="s">
        <v>225</v>
      </c>
      <c r="C27" s="91">
        <v>990000</v>
      </c>
      <c r="D27" s="92">
        <v>920000</v>
      </c>
      <c r="E27" s="93">
        <f t="shared" si="10"/>
        <v>1910000</v>
      </c>
      <c r="F27" s="14">
        <v>30657.68</v>
      </c>
      <c r="G27" s="14"/>
      <c r="H27" s="14">
        <v>496063.14</v>
      </c>
      <c r="I27" s="14">
        <v>180009.89</v>
      </c>
      <c r="J27" s="14">
        <v>82205.740000000005</v>
      </c>
      <c r="K27" s="14">
        <v>44863.56</v>
      </c>
      <c r="L27" s="14"/>
      <c r="M27" s="197"/>
      <c r="N27" s="14">
        <v>22996.32</v>
      </c>
      <c r="O27" s="14">
        <v>34498.629999999997</v>
      </c>
      <c r="P27" s="14">
        <v>83987.66</v>
      </c>
      <c r="Q27" s="14">
        <v>14700</v>
      </c>
      <c r="R27" s="73">
        <f t="shared" si="11"/>
        <v>989982.62</v>
      </c>
      <c r="S27" s="307">
        <f t="shared" ref="S27:S35" si="12">SUM(C27-R27)</f>
        <v>17.380000000004657</v>
      </c>
    </row>
    <row r="28" spans="1:21" ht="15.75" thickBot="1" x14ac:dyDescent="0.3">
      <c r="A28" s="89">
        <v>421224</v>
      </c>
      <c r="B28" s="90" t="s">
        <v>28</v>
      </c>
      <c r="C28" s="94">
        <v>180000</v>
      </c>
      <c r="D28" s="95">
        <v>30000</v>
      </c>
      <c r="E28" s="93">
        <f t="shared" si="10"/>
        <v>210000</v>
      </c>
      <c r="F28" s="14"/>
      <c r="G28" s="14"/>
      <c r="H28" s="14"/>
      <c r="I28" s="14"/>
      <c r="J28" s="14"/>
      <c r="K28" s="14"/>
      <c r="L28" s="195"/>
      <c r="M28" s="14"/>
      <c r="N28" s="196"/>
      <c r="O28" s="14"/>
      <c r="P28" s="14"/>
      <c r="Q28" s="14"/>
      <c r="R28" s="73">
        <f t="shared" si="11"/>
        <v>0</v>
      </c>
      <c r="S28" s="307">
        <f t="shared" si="12"/>
        <v>180000</v>
      </c>
    </row>
    <row r="29" spans="1:21" ht="15.75" thickBot="1" x14ac:dyDescent="0.3">
      <c r="A29" s="89">
        <v>421311</v>
      </c>
      <c r="B29" s="85" t="s">
        <v>29</v>
      </c>
      <c r="C29" s="91">
        <v>300000</v>
      </c>
      <c r="D29" s="87">
        <v>315000</v>
      </c>
      <c r="E29" s="93">
        <f t="shared" si="10"/>
        <v>615000</v>
      </c>
      <c r="F29" s="14">
        <v>25240.89</v>
      </c>
      <c r="G29" s="14"/>
      <c r="H29" s="14">
        <v>27227.21</v>
      </c>
      <c r="I29" s="14">
        <v>26780.13</v>
      </c>
      <c r="J29" s="14">
        <v>53109.85</v>
      </c>
      <c r="K29" s="14">
        <v>24937.84</v>
      </c>
      <c r="L29" s="14"/>
      <c r="M29" s="199"/>
      <c r="N29" s="14">
        <v>4965.8999999999996</v>
      </c>
      <c r="O29" s="14">
        <v>103725.46</v>
      </c>
      <c r="P29" s="14">
        <v>28339.54</v>
      </c>
      <c r="Q29" s="14">
        <v>5500</v>
      </c>
      <c r="R29" s="73">
        <f t="shared" si="11"/>
        <v>299826.81999999995</v>
      </c>
      <c r="S29" s="307">
        <f t="shared" si="12"/>
        <v>173.18000000005122</v>
      </c>
    </row>
    <row r="30" spans="1:21" ht="15.75" thickBot="1" x14ac:dyDescent="0.3">
      <c r="A30" s="96">
        <v>421411</v>
      </c>
      <c r="B30" s="85" t="s">
        <v>30</v>
      </c>
      <c r="C30" s="91">
        <v>85000</v>
      </c>
      <c r="D30" s="87">
        <v>15000</v>
      </c>
      <c r="E30" s="93">
        <f t="shared" si="10"/>
        <v>100000</v>
      </c>
      <c r="F30" s="14">
        <v>9308</v>
      </c>
      <c r="G30" s="14">
        <v>2636.03</v>
      </c>
      <c r="H30" s="14">
        <v>15947.99</v>
      </c>
      <c r="I30" s="14">
        <v>9303.61</v>
      </c>
      <c r="J30" s="14">
        <v>6111.2</v>
      </c>
      <c r="K30" s="14">
        <v>5354</v>
      </c>
      <c r="L30" s="14">
        <v>5316</v>
      </c>
      <c r="M30" s="14">
        <v>5316</v>
      </c>
      <c r="N30" s="14">
        <v>5316</v>
      </c>
      <c r="O30" s="14">
        <v>5355.96</v>
      </c>
      <c r="P30" s="14">
        <v>5406</v>
      </c>
      <c r="Q30" s="14">
        <v>5316</v>
      </c>
      <c r="R30" s="73">
        <f t="shared" si="11"/>
        <v>80686.790000000008</v>
      </c>
      <c r="S30" s="307">
        <f t="shared" si="12"/>
        <v>4313.2099999999919</v>
      </c>
      <c r="U30">
        <v>15892370</v>
      </c>
    </row>
    <row r="31" spans="1:21" ht="15.75" thickBot="1" x14ac:dyDescent="0.3">
      <c r="A31" s="89">
        <v>421414</v>
      </c>
      <c r="B31" s="85" t="s">
        <v>31</v>
      </c>
      <c r="C31" s="91">
        <v>260000</v>
      </c>
      <c r="D31" s="87">
        <v>20000</v>
      </c>
      <c r="E31" s="93">
        <f t="shared" si="10"/>
        <v>280000</v>
      </c>
      <c r="F31" s="14">
        <v>20701.580000000002</v>
      </c>
      <c r="G31" s="14">
        <v>20832.36</v>
      </c>
      <c r="H31" s="14">
        <v>20930.7</v>
      </c>
      <c r="I31" s="14">
        <v>20865.919999999998</v>
      </c>
      <c r="J31" s="14">
        <v>20963.8</v>
      </c>
      <c r="K31" s="14">
        <v>22438.61</v>
      </c>
      <c r="L31" s="14">
        <v>21743.82</v>
      </c>
      <c r="M31" s="14">
        <v>21882.3</v>
      </c>
      <c r="N31" s="14">
        <v>21249.96</v>
      </c>
      <c r="O31" s="14">
        <v>22172.799999999999</v>
      </c>
      <c r="P31" s="14">
        <v>20890.55</v>
      </c>
      <c r="Q31" s="14">
        <v>20944.2</v>
      </c>
      <c r="R31" s="73">
        <f t="shared" si="11"/>
        <v>255616.59999999998</v>
      </c>
      <c r="S31" s="307">
        <f t="shared" si="12"/>
        <v>4383.4000000000233</v>
      </c>
      <c r="U31">
        <v>2646079</v>
      </c>
    </row>
    <row r="32" spans="1:21" ht="15.75" thickBot="1" x14ac:dyDescent="0.3">
      <c r="A32" s="89">
        <v>421421</v>
      </c>
      <c r="B32" s="85" t="s">
        <v>32</v>
      </c>
      <c r="C32" s="91">
        <v>15000</v>
      </c>
      <c r="D32" s="87"/>
      <c r="E32" s="93">
        <f t="shared" si="10"/>
        <v>15000</v>
      </c>
      <c r="F32" s="14">
        <v>1200</v>
      </c>
      <c r="G32" s="14"/>
      <c r="H32" s="14">
        <v>250</v>
      </c>
      <c r="I32" s="14">
        <v>2250</v>
      </c>
      <c r="J32" s="14">
        <v>500</v>
      </c>
      <c r="K32" s="14"/>
      <c r="L32" s="14">
        <v>1000</v>
      </c>
      <c r="M32" s="14">
        <v>750</v>
      </c>
      <c r="N32" s="14">
        <v>4000</v>
      </c>
      <c r="O32" s="14">
        <v>750</v>
      </c>
      <c r="P32" s="14">
        <v>500</v>
      </c>
      <c r="Q32" s="14">
        <v>2500</v>
      </c>
      <c r="R32" s="73">
        <f t="shared" si="11"/>
        <v>13700</v>
      </c>
      <c r="S32" s="307">
        <f t="shared" si="12"/>
        <v>1300</v>
      </c>
      <c r="U32">
        <v>70000</v>
      </c>
    </row>
    <row r="33" spans="1:21" ht="15.75" thickBot="1" x14ac:dyDescent="0.3">
      <c r="A33" s="97">
        <v>421511</v>
      </c>
      <c r="B33" s="98" t="s">
        <v>33</v>
      </c>
      <c r="C33" s="99">
        <v>195000</v>
      </c>
      <c r="D33" s="100"/>
      <c r="E33" s="101">
        <f t="shared" si="10"/>
        <v>195000</v>
      </c>
      <c r="F33" s="14">
        <v>35710.28</v>
      </c>
      <c r="G33" s="14">
        <v>13947.99</v>
      </c>
      <c r="H33" s="14">
        <v>13947.99</v>
      </c>
      <c r="I33" s="14">
        <v>13947.99</v>
      </c>
      <c r="J33" s="14">
        <v>13947.99</v>
      </c>
      <c r="K33" s="14">
        <v>13947.99</v>
      </c>
      <c r="L33" s="14">
        <v>13947.99</v>
      </c>
      <c r="M33" s="14">
        <v>13947.99</v>
      </c>
      <c r="N33" s="14">
        <v>13947.99</v>
      </c>
      <c r="O33" s="14">
        <v>13947.99</v>
      </c>
      <c r="P33" s="14">
        <v>13947.99</v>
      </c>
      <c r="Q33" s="14"/>
      <c r="R33" s="73">
        <f t="shared" si="11"/>
        <v>175190.18</v>
      </c>
      <c r="S33" s="307">
        <f t="shared" si="12"/>
        <v>19809.820000000007</v>
      </c>
      <c r="U33">
        <v>60000</v>
      </c>
    </row>
    <row r="34" spans="1:21" ht="15.75" thickBot="1" x14ac:dyDescent="0.3">
      <c r="A34" s="89">
        <v>421919</v>
      </c>
      <c r="B34" s="90" t="s">
        <v>34</v>
      </c>
      <c r="C34" s="102">
        <v>125000</v>
      </c>
      <c r="D34" s="103">
        <v>5000</v>
      </c>
      <c r="E34" s="104">
        <f t="shared" si="10"/>
        <v>130000</v>
      </c>
      <c r="F34" s="366">
        <v>6888.19</v>
      </c>
      <c r="G34" s="366">
        <v>8099.87</v>
      </c>
      <c r="H34" s="366">
        <v>8161.19</v>
      </c>
      <c r="I34" s="367">
        <v>10909.99</v>
      </c>
      <c r="J34" s="14">
        <v>9827.99</v>
      </c>
      <c r="K34" s="14">
        <v>9627.99</v>
      </c>
      <c r="L34" s="14">
        <v>9627.99</v>
      </c>
      <c r="M34" s="14">
        <v>9627.99</v>
      </c>
      <c r="N34" s="14">
        <v>9627.99</v>
      </c>
      <c r="O34" s="14">
        <v>9627.99</v>
      </c>
      <c r="P34" s="14">
        <v>11667.4</v>
      </c>
      <c r="Q34" s="14">
        <v>11667.4</v>
      </c>
      <c r="R34" s="73">
        <f>SUM(F34:Q34)</f>
        <v>115361.98</v>
      </c>
      <c r="S34" s="307">
        <f t="shared" si="12"/>
        <v>9638.0200000000041</v>
      </c>
      <c r="U34">
        <v>260481</v>
      </c>
    </row>
    <row r="35" spans="1:21" ht="15.75" thickBot="1" x14ac:dyDescent="0.3">
      <c r="A35" s="43"/>
      <c r="B35" s="44" t="s">
        <v>115</v>
      </c>
      <c r="C35" s="45">
        <f t="shared" ref="C35:G35" si="13">SUM(C26:C34)</f>
        <v>2200000</v>
      </c>
      <c r="D35" s="67">
        <f t="shared" si="13"/>
        <v>1325000</v>
      </c>
      <c r="E35" s="73">
        <f t="shared" si="13"/>
        <v>3525000</v>
      </c>
      <c r="F35" s="73">
        <f t="shared" si="13"/>
        <v>131734.62</v>
      </c>
      <c r="G35" s="73">
        <f t="shared" si="13"/>
        <v>47426.25</v>
      </c>
      <c r="H35" s="73">
        <f>SUM(H26:H34)</f>
        <v>586182.21999999986</v>
      </c>
      <c r="I35" s="73">
        <f t="shared" ref="I35:Q35" si="14">SUM(I26:I34)</f>
        <v>266045.98</v>
      </c>
      <c r="J35" s="73">
        <f t="shared" si="14"/>
        <v>189468.87</v>
      </c>
      <c r="K35" s="73">
        <f t="shared" si="14"/>
        <v>123082.78000000001</v>
      </c>
      <c r="L35" s="73">
        <f t="shared" si="14"/>
        <v>55712.329999999994</v>
      </c>
      <c r="M35" s="73">
        <f t="shared" si="14"/>
        <v>53170.609999999993</v>
      </c>
      <c r="N35" s="73">
        <f t="shared" si="14"/>
        <v>92881.32</v>
      </c>
      <c r="O35" s="73">
        <f t="shared" si="14"/>
        <v>199289.41999999995</v>
      </c>
      <c r="P35" s="73">
        <f t="shared" si="14"/>
        <v>167818.83</v>
      </c>
      <c r="Q35" s="73">
        <f t="shared" si="14"/>
        <v>62790.6</v>
      </c>
      <c r="R35" s="73">
        <f t="shared" si="11"/>
        <v>1975603.8300000003</v>
      </c>
      <c r="S35" s="307">
        <f t="shared" si="12"/>
        <v>224396.16999999969</v>
      </c>
      <c r="U35">
        <v>2673568</v>
      </c>
    </row>
    <row r="36" spans="1:21" ht="15.75" thickBot="1" x14ac:dyDescent="0.3">
      <c r="A36" s="80">
        <v>422000</v>
      </c>
      <c r="B36" s="81" t="s">
        <v>35</v>
      </c>
      <c r="C36" s="105"/>
      <c r="D36" s="106"/>
      <c r="E36" s="10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73">
        <f t="shared" si="11"/>
        <v>0</v>
      </c>
      <c r="S36" s="307">
        <f t="shared" ref="S36:S48" si="15">SUM(C36-R36)</f>
        <v>0</v>
      </c>
      <c r="U36">
        <v>30200</v>
      </c>
    </row>
    <row r="37" spans="1:21" ht="15.75" thickBot="1" x14ac:dyDescent="0.3">
      <c r="A37" s="20">
        <v>422111</v>
      </c>
      <c r="B37" s="108" t="s">
        <v>222</v>
      </c>
      <c r="C37" s="22">
        <v>18000</v>
      </c>
      <c r="D37" s="109">
        <v>22000</v>
      </c>
      <c r="E37" s="24">
        <f>C37+D37</f>
        <v>40000</v>
      </c>
      <c r="F37" s="14"/>
      <c r="G37" s="14"/>
      <c r="H37" s="14"/>
      <c r="I37" s="14"/>
      <c r="J37" s="14"/>
      <c r="K37" s="14"/>
      <c r="L37" s="14"/>
      <c r="M37" s="14"/>
      <c r="N37" s="14"/>
      <c r="O37" s="14">
        <v>9600</v>
      </c>
      <c r="P37" s="14"/>
      <c r="Q37" s="14">
        <v>7200</v>
      </c>
      <c r="R37" s="73">
        <f t="shared" si="11"/>
        <v>16800</v>
      </c>
      <c r="S37" s="307">
        <f t="shared" si="15"/>
        <v>1200</v>
      </c>
      <c r="U37">
        <v>2917434</v>
      </c>
    </row>
    <row r="38" spans="1:21" ht="15.75" thickBot="1" x14ac:dyDescent="0.3">
      <c r="A38" s="2">
        <v>422121</v>
      </c>
      <c r="B38" s="90" t="s">
        <v>36</v>
      </c>
      <c r="C38" s="110">
        <v>10000</v>
      </c>
      <c r="D38" s="111">
        <v>10000</v>
      </c>
      <c r="E38" s="112">
        <f>C38+D38</f>
        <v>20000</v>
      </c>
      <c r="F38" s="14"/>
      <c r="G38" s="14"/>
      <c r="H38" s="14"/>
      <c r="I38" s="14"/>
      <c r="J38" s="14">
        <v>1030</v>
      </c>
      <c r="K38" s="14"/>
      <c r="L38" s="14"/>
      <c r="M38" s="14"/>
      <c r="N38" s="14"/>
      <c r="O38" s="14"/>
      <c r="P38" s="14"/>
      <c r="Q38" s="14"/>
      <c r="R38" s="73">
        <f t="shared" si="11"/>
        <v>1030</v>
      </c>
      <c r="S38" s="307">
        <f t="shared" si="15"/>
        <v>8970</v>
      </c>
      <c r="U38">
        <v>1372325</v>
      </c>
    </row>
    <row r="39" spans="1:21" ht="15.75" thickBot="1" x14ac:dyDescent="0.3">
      <c r="A39" s="113"/>
      <c r="B39" s="114" t="s">
        <v>116</v>
      </c>
      <c r="C39" s="45">
        <f t="shared" ref="C39:G39" si="16">SUM(C37:C38)</f>
        <v>28000</v>
      </c>
      <c r="D39" s="67">
        <f t="shared" si="16"/>
        <v>32000</v>
      </c>
      <c r="E39" s="73">
        <f t="shared" si="16"/>
        <v>60000</v>
      </c>
      <c r="F39" s="73">
        <f t="shared" si="16"/>
        <v>0</v>
      </c>
      <c r="G39" s="73">
        <f t="shared" si="16"/>
        <v>0</v>
      </c>
      <c r="H39" s="73">
        <f>SUM(H37:H38)</f>
        <v>0</v>
      </c>
      <c r="I39" s="73">
        <f t="shared" ref="I39:Q39" si="17">SUM(I37:I38)</f>
        <v>0</v>
      </c>
      <c r="J39" s="73">
        <f t="shared" si="17"/>
        <v>1030</v>
      </c>
      <c r="K39" s="73">
        <f t="shared" si="17"/>
        <v>0</v>
      </c>
      <c r="L39" s="73">
        <f t="shared" si="17"/>
        <v>0</v>
      </c>
      <c r="M39" s="73">
        <f t="shared" si="17"/>
        <v>0</v>
      </c>
      <c r="N39" s="73">
        <f t="shared" si="17"/>
        <v>0</v>
      </c>
      <c r="O39" s="73">
        <f t="shared" si="17"/>
        <v>9600</v>
      </c>
      <c r="P39" s="73">
        <f t="shared" si="17"/>
        <v>0</v>
      </c>
      <c r="Q39" s="73">
        <f t="shared" si="17"/>
        <v>7200</v>
      </c>
      <c r="R39" s="73">
        <f t="shared" si="11"/>
        <v>17830</v>
      </c>
      <c r="S39" s="307">
        <f t="shared" si="15"/>
        <v>10170</v>
      </c>
      <c r="U39">
        <v>85050</v>
      </c>
    </row>
    <row r="40" spans="1:21" ht="15.75" thickBot="1" x14ac:dyDescent="0.3">
      <c r="A40" s="80">
        <v>423000</v>
      </c>
      <c r="B40" s="81" t="s">
        <v>37</v>
      </c>
      <c r="C40" s="59"/>
      <c r="D40" s="60"/>
      <c r="E40" s="61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73">
        <f t="shared" si="11"/>
        <v>0</v>
      </c>
      <c r="S40" s="307">
        <f t="shared" si="15"/>
        <v>0</v>
      </c>
      <c r="U40">
        <v>49900</v>
      </c>
    </row>
    <row r="41" spans="1:21" ht="15.75" thickBot="1" x14ac:dyDescent="0.3">
      <c r="A41" s="20">
        <v>423211</v>
      </c>
      <c r="B41" s="115" t="s">
        <v>38</v>
      </c>
      <c r="C41" s="22">
        <v>92000</v>
      </c>
      <c r="D41" s="41">
        <v>25000</v>
      </c>
      <c r="E41" s="24">
        <f t="shared" ref="E41:E47" si="18">SUM(C41:D41)</f>
        <v>117000</v>
      </c>
      <c r="F41" s="14"/>
      <c r="G41" s="14"/>
      <c r="H41" s="14">
        <v>92000</v>
      </c>
      <c r="I41" s="14"/>
      <c r="J41" s="14"/>
      <c r="K41" s="14"/>
      <c r="L41" s="14"/>
      <c r="M41" s="14"/>
      <c r="N41" s="14"/>
      <c r="O41" s="14"/>
      <c r="P41" s="14"/>
      <c r="Q41" s="14"/>
      <c r="R41" s="73">
        <f t="shared" si="11"/>
        <v>92000</v>
      </c>
      <c r="S41" s="307">
        <f t="shared" si="15"/>
        <v>0</v>
      </c>
      <c r="U41">
        <v>239209</v>
      </c>
    </row>
    <row r="42" spans="1:21" ht="15.75" thickBot="1" x14ac:dyDescent="0.3">
      <c r="A42" s="69">
        <v>423221</v>
      </c>
      <c r="B42" s="116" t="s">
        <v>39</v>
      </c>
      <c r="C42" s="40">
        <v>75000</v>
      </c>
      <c r="D42" s="111">
        <v>10000</v>
      </c>
      <c r="E42" s="112">
        <f t="shared" si="18"/>
        <v>85000</v>
      </c>
      <c r="F42" s="14"/>
      <c r="G42" s="14">
        <v>11120</v>
      </c>
      <c r="H42" s="14">
        <v>5000</v>
      </c>
      <c r="I42" s="14">
        <v>10000</v>
      </c>
      <c r="J42" s="14">
        <v>5000</v>
      </c>
      <c r="K42" s="14">
        <v>5000</v>
      </c>
      <c r="L42" s="14">
        <v>9200</v>
      </c>
      <c r="M42" s="14">
        <v>5000</v>
      </c>
      <c r="N42" s="14">
        <v>5000</v>
      </c>
      <c r="O42" s="14">
        <v>5000</v>
      </c>
      <c r="P42" s="14">
        <v>5000</v>
      </c>
      <c r="Q42" s="14">
        <v>9700</v>
      </c>
      <c r="R42" s="73">
        <f t="shared" si="11"/>
        <v>75020</v>
      </c>
      <c r="S42" s="307">
        <f t="shared" si="15"/>
        <v>-20</v>
      </c>
      <c r="U42">
        <v>285452</v>
      </c>
    </row>
    <row r="43" spans="1:21" ht="15.75" thickBot="1" x14ac:dyDescent="0.3">
      <c r="A43" s="117">
        <v>423321</v>
      </c>
      <c r="B43" s="116" t="s">
        <v>40</v>
      </c>
      <c r="C43" s="110">
        <v>35000</v>
      </c>
      <c r="D43" s="111">
        <v>10000</v>
      </c>
      <c r="E43" s="42">
        <f>SUM(C43:D43)</f>
        <v>45000</v>
      </c>
      <c r="F43" s="14"/>
      <c r="G43" s="14"/>
      <c r="H43" s="14">
        <v>4800</v>
      </c>
      <c r="I43" s="14"/>
      <c r="J43" s="14"/>
      <c r="K43" s="14">
        <v>11400</v>
      </c>
      <c r="L43" s="14"/>
      <c r="M43" s="14"/>
      <c r="N43" s="14"/>
      <c r="O43" s="14">
        <v>11520</v>
      </c>
      <c r="P43" s="14"/>
      <c r="Q43" s="14"/>
      <c r="R43" s="73">
        <f t="shared" si="11"/>
        <v>27720</v>
      </c>
      <c r="S43" s="307">
        <f t="shared" si="15"/>
        <v>7280</v>
      </c>
      <c r="U43">
        <v>905665</v>
      </c>
    </row>
    <row r="44" spans="1:21" ht="15.75" thickBot="1" x14ac:dyDescent="0.3">
      <c r="A44" s="89">
        <v>423591</v>
      </c>
      <c r="B44" s="118" t="s">
        <v>41</v>
      </c>
      <c r="C44" s="91">
        <v>170000</v>
      </c>
      <c r="D44" s="119">
        <v>0</v>
      </c>
      <c r="E44" s="120">
        <f t="shared" si="18"/>
        <v>170000</v>
      </c>
      <c r="F44" s="14"/>
      <c r="G44" s="14">
        <v>20283</v>
      </c>
      <c r="H44" s="14"/>
      <c r="I44" s="14"/>
      <c r="J44" s="14">
        <v>20786.2</v>
      </c>
      <c r="K44" s="14">
        <v>16902.5</v>
      </c>
      <c r="L44" s="14">
        <v>16902.5</v>
      </c>
      <c r="M44" s="14"/>
      <c r="N44" s="14"/>
      <c r="O44" s="14"/>
      <c r="P44" s="14"/>
      <c r="Q44" s="14">
        <v>23663.5</v>
      </c>
      <c r="R44" s="73">
        <f t="shared" si="11"/>
        <v>98537.7</v>
      </c>
      <c r="S44" s="307">
        <f t="shared" si="15"/>
        <v>71462.3</v>
      </c>
      <c r="U44">
        <v>2525521</v>
      </c>
    </row>
    <row r="45" spans="1:21" ht="15.75" thickBot="1" x14ac:dyDescent="0.3">
      <c r="A45" s="89">
        <v>423599</v>
      </c>
      <c r="B45" s="90" t="s">
        <v>42</v>
      </c>
      <c r="C45" s="40">
        <v>855000</v>
      </c>
      <c r="D45" s="111">
        <v>10000</v>
      </c>
      <c r="E45" s="121">
        <f t="shared" si="18"/>
        <v>865000</v>
      </c>
      <c r="F45" s="14"/>
      <c r="G45" s="14"/>
      <c r="H45" s="14"/>
      <c r="I45" s="14">
        <v>127200</v>
      </c>
      <c r="J45" s="14"/>
      <c r="K45" s="14">
        <v>11650</v>
      </c>
      <c r="L45" s="14"/>
      <c r="M45" s="14">
        <v>404517.8</v>
      </c>
      <c r="N45" s="14"/>
      <c r="O45" s="14">
        <v>55000</v>
      </c>
      <c r="P45" s="14">
        <v>149764.6</v>
      </c>
      <c r="Q45" s="14">
        <v>17450</v>
      </c>
      <c r="R45" s="73">
        <f t="shared" si="11"/>
        <v>765582.4</v>
      </c>
      <c r="S45" s="307">
        <f t="shared" si="15"/>
        <v>89417.599999999977</v>
      </c>
      <c r="U45">
        <v>31621</v>
      </c>
    </row>
    <row r="46" spans="1:21" ht="15.75" thickBot="1" x14ac:dyDescent="0.3">
      <c r="A46" s="89">
        <v>423621</v>
      </c>
      <c r="B46" s="90" t="s">
        <v>43</v>
      </c>
      <c r="C46" s="122">
        <v>50000</v>
      </c>
      <c r="D46" s="111"/>
      <c r="E46" s="123">
        <f t="shared" si="18"/>
        <v>50000</v>
      </c>
      <c r="F46" s="14"/>
      <c r="G46" s="14"/>
      <c r="H46" s="14"/>
      <c r="I46" s="14"/>
      <c r="J46" s="14">
        <v>6290</v>
      </c>
      <c r="K46" s="14"/>
      <c r="L46" s="14"/>
      <c r="M46" s="14"/>
      <c r="N46" s="14"/>
      <c r="O46" s="14"/>
      <c r="P46" s="14"/>
      <c r="Q46" s="14">
        <v>42312</v>
      </c>
      <c r="R46" s="73">
        <f t="shared" si="11"/>
        <v>48602</v>
      </c>
      <c r="S46" s="307">
        <f t="shared" si="15"/>
        <v>1398</v>
      </c>
      <c r="U46" s="368">
        <v>10058</v>
      </c>
    </row>
    <row r="47" spans="1:21" ht="15.75" thickBot="1" x14ac:dyDescent="0.3">
      <c r="A47" s="2">
        <v>423711</v>
      </c>
      <c r="B47" s="116" t="s">
        <v>44</v>
      </c>
      <c r="C47" s="124">
        <v>90000</v>
      </c>
      <c r="D47" s="111">
        <v>60000</v>
      </c>
      <c r="E47" s="112">
        <f t="shared" si="18"/>
        <v>150000</v>
      </c>
      <c r="F47" s="14"/>
      <c r="G47" s="366">
        <v>10386.42</v>
      </c>
      <c r="H47" s="366">
        <v>3667.38</v>
      </c>
      <c r="I47" s="367">
        <v>4233.58</v>
      </c>
      <c r="J47" s="14">
        <v>3667.38</v>
      </c>
      <c r="K47" s="14">
        <v>3667.38</v>
      </c>
      <c r="L47" s="14">
        <v>537.20000000000005</v>
      </c>
      <c r="M47" s="14"/>
      <c r="N47" s="14">
        <v>3937.38</v>
      </c>
      <c r="O47" s="14">
        <v>3937.38</v>
      </c>
      <c r="P47" s="14">
        <v>12898</v>
      </c>
      <c r="Q47" s="14">
        <v>28576</v>
      </c>
      <c r="R47" s="73">
        <f t="shared" si="11"/>
        <v>75508.100000000006</v>
      </c>
      <c r="S47" s="307">
        <f t="shared" si="15"/>
        <v>14491.899999999994</v>
      </c>
      <c r="U47">
        <v>480461</v>
      </c>
    </row>
    <row r="48" spans="1:21" ht="15.75" thickBot="1" x14ac:dyDescent="0.3">
      <c r="A48" s="2">
        <v>423911</v>
      </c>
      <c r="B48" s="125" t="s">
        <v>45</v>
      </c>
      <c r="C48" s="126"/>
      <c r="D48" s="127">
        <v>1200000</v>
      </c>
      <c r="E48" s="42">
        <v>1200000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73">
        <f t="shared" si="11"/>
        <v>0</v>
      </c>
      <c r="S48" s="307">
        <f t="shared" si="15"/>
        <v>0</v>
      </c>
      <c r="U48">
        <v>304127</v>
      </c>
    </row>
    <row r="49" spans="1:21" ht="15.75" thickBot="1" x14ac:dyDescent="0.3">
      <c r="A49" s="25"/>
      <c r="B49" s="128" t="s">
        <v>117</v>
      </c>
      <c r="C49" s="45">
        <f>SUM(C41:C47)</f>
        <v>1367000</v>
      </c>
      <c r="D49" s="67">
        <f t="shared" ref="D49:G49" si="19">SUM(D41:D48)</f>
        <v>1315000</v>
      </c>
      <c r="E49" s="73">
        <f t="shared" si="19"/>
        <v>2682000</v>
      </c>
      <c r="F49" s="73">
        <f t="shared" si="19"/>
        <v>0</v>
      </c>
      <c r="G49" s="73">
        <f t="shared" si="19"/>
        <v>41789.42</v>
      </c>
      <c r="H49" s="73">
        <f>SUM(H41:H48)</f>
        <v>105467.38</v>
      </c>
      <c r="I49" s="73">
        <f t="shared" ref="I49:Q49" si="20">SUM(I41:I48)</f>
        <v>141433.57999999999</v>
      </c>
      <c r="J49" s="73">
        <f t="shared" si="20"/>
        <v>35743.58</v>
      </c>
      <c r="K49" s="73">
        <f t="shared" si="20"/>
        <v>48619.88</v>
      </c>
      <c r="L49" s="73">
        <f t="shared" si="20"/>
        <v>26639.7</v>
      </c>
      <c r="M49" s="73">
        <f t="shared" si="20"/>
        <v>409517.8</v>
      </c>
      <c r="N49" s="73">
        <f t="shared" si="20"/>
        <v>8937.380000000001</v>
      </c>
      <c r="O49" s="73">
        <f t="shared" si="20"/>
        <v>75457.38</v>
      </c>
      <c r="P49" s="73">
        <f t="shared" si="20"/>
        <v>167662.6</v>
      </c>
      <c r="Q49" s="73">
        <f t="shared" si="20"/>
        <v>121701.5</v>
      </c>
      <c r="R49" s="73">
        <f t="shared" si="11"/>
        <v>1182970.2000000002</v>
      </c>
      <c r="S49" s="307">
        <f>SUM(C49-R49)</f>
        <v>184029.79999999981</v>
      </c>
      <c r="U49">
        <f>SUM(U30:U48)</f>
        <v>30839521</v>
      </c>
    </row>
    <row r="50" spans="1:21" ht="15.75" thickBot="1" x14ac:dyDescent="0.3">
      <c r="A50" s="129">
        <v>425000</v>
      </c>
      <c r="B50" s="130" t="s">
        <v>46</v>
      </c>
      <c r="C50" s="131"/>
      <c r="D50" s="131"/>
      <c r="E50" s="61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73">
        <f t="shared" si="11"/>
        <v>0</v>
      </c>
      <c r="S50" s="307">
        <f t="shared" ref="S50:S67" si="21">SUM(C50-R50)</f>
        <v>0</v>
      </c>
    </row>
    <row r="51" spans="1:21" ht="15.75" thickBot="1" x14ac:dyDescent="0.3">
      <c r="A51" s="132">
        <v>425191</v>
      </c>
      <c r="B51" s="133" t="s">
        <v>224</v>
      </c>
      <c r="C51" s="40">
        <v>800000</v>
      </c>
      <c r="D51" s="134">
        <v>60000</v>
      </c>
      <c r="E51" s="135">
        <f>C51+D51</f>
        <v>860000</v>
      </c>
      <c r="F51" s="14">
        <v>17038</v>
      </c>
      <c r="G51" s="14">
        <v>73441.399999999994</v>
      </c>
      <c r="H51" s="14">
        <v>13335</v>
      </c>
      <c r="I51" s="14">
        <v>31711.71</v>
      </c>
      <c r="J51" s="14">
        <v>112668</v>
      </c>
      <c r="K51" s="14">
        <v>38377.339999999997</v>
      </c>
      <c r="L51" s="14">
        <v>111629.3</v>
      </c>
      <c r="M51" s="14">
        <v>171655.8</v>
      </c>
      <c r="N51" s="14">
        <v>213575.4</v>
      </c>
      <c r="O51" s="14">
        <v>16500</v>
      </c>
      <c r="P51" s="14"/>
      <c r="Q51" s="14"/>
      <c r="R51" s="73">
        <f t="shared" si="11"/>
        <v>799931.95</v>
      </c>
      <c r="S51" s="307">
        <f t="shared" si="21"/>
        <v>68.050000000046566</v>
      </c>
    </row>
    <row r="52" spans="1:21" ht="15.75" thickBot="1" x14ac:dyDescent="0.3">
      <c r="A52" s="136">
        <v>425211</v>
      </c>
      <c r="B52" s="137" t="s">
        <v>47</v>
      </c>
      <c r="C52" s="138"/>
      <c r="D52" s="139"/>
      <c r="E52" s="42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73">
        <f t="shared" si="11"/>
        <v>0</v>
      </c>
      <c r="S52" s="307">
        <f t="shared" si="21"/>
        <v>0</v>
      </c>
    </row>
    <row r="53" spans="1:21" ht="15.75" thickBot="1" x14ac:dyDescent="0.3">
      <c r="A53" s="25"/>
      <c r="B53" s="26" t="s">
        <v>118</v>
      </c>
      <c r="C53" s="45">
        <f t="shared" ref="C53:G53" si="22">C51+C52</f>
        <v>800000</v>
      </c>
      <c r="D53" s="67">
        <f t="shared" si="22"/>
        <v>60000</v>
      </c>
      <c r="E53" s="73">
        <f t="shared" si="22"/>
        <v>860000</v>
      </c>
      <c r="F53" s="73">
        <f t="shared" si="22"/>
        <v>17038</v>
      </c>
      <c r="G53" s="73">
        <f t="shared" si="22"/>
        <v>73441.399999999994</v>
      </c>
      <c r="H53" s="73">
        <f>H51+H52</f>
        <v>13335</v>
      </c>
      <c r="I53" s="73">
        <f t="shared" ref="I53:Q53" si="23">I51+I52</f>
        <v>31711.71</v>
      </c>
      <c r="J53" s="73">
        <f t="shared" si="23"/>
        <v>112668</v>
      </c>
      <c r="K53" s="73">
        <f t="shared" si="23"/>
        <v>38377.339999999997</v>
      </c>
      <c r="L53" s="73">
        <f>L51+L52</f>
        <v>111629.3</v>
      </c>
      <c r="M53" s="73">
        <f t="shared" si="23"/>
        <v>171655.8</v>
      </c>
      <c r="N53" s="73">
        <f t="shared" si="23"/>
        <v>213575.4</v>
      </c>
      <c r="O53" s="73">
        <f t="shared" si="23"/>
        <v>16500</v>
      </c>
      <c r="P53" s="73">
        <f t="shared" si="23"/>
        <v>0</v>
      </c>
      <c r="Q53" s="73">
        <f t="shared" si="23"/>
        <v>0</v>
      </c>
      <c r="R53" s="73">
        <f t="shared" si="11"/>
        <v>799931.95</v>
      </c>
      <c r="S53" s="307">
        <f t="shared" si="21"/>
        <v>68.050000000046566</v>
      </c>
    </row>
    <row r="54" spans="1:21" ht="15.75" thickBot="1" x14ac:dyDescent="0.3">
      <c r="A54" s="129">
        <v>426000</v>
      </c>
      <c r="B54" s="140" t="s">
        <v>48</v>
      </c>
      <c r="C54" s="141"/>
      <c r="D54" s="142"/>
      <c r="E54" s="61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73"/>
      <c r="S54" s="307"/>
    </row>
    <row r="55" spans="1:21" ht="15.75" thickBot="1" x14ac:dyDescent="0.3">
      <c r="A55" s="20">
        <v>426111</v>
      </c>
      <c r="B55" s="108" t="s">
        <v>49</v>
      </c>
      <c r="C55" s="22">
        <v>80000</v>
      </c>
      <c r="D55" s="109">
        <v>5000</v>
      </c>
      <c r="E55" s="24">
        <f t="shared" ref="E55:E61" si="24">C55+D55</f>
        <v>85000</v>
      </c>
      <c r="F55" s="14"/>
      <c r="G55" s="14">
        <v>16321.13</v>
      </c>
      <c r="H55" s="14">
        <v>13985</v>
      </c>
      <c r="I55" s="14">
        <v>1800</v>
      </c>
      <c r="J55" s="14"/>
      <c r="K55" s="14">
        <v>3300</v>
      </c>
      <c r="L55" s="14">
        <v>10915</v>
      </c>
      <c r="M55" s="14">
        <v>1100</v>
      </c>
      <c r="N55" s="14">
        <v>10255</v>
      </c>
      <c r="O55" s="14">
        <v>5850</v>
      </c>
      <c r="P55" s="14">
        <v>3880</v>
      </c>
      <c r="Q55" s="14">
        <v>12500</v>
      </c>
      <c r="R55" s="73">
        <f t="shared" si="11"/>
        <v>79906.13</v>
      </c>
      <c r="S55" s="307">
        <f t="shared" si="21"/>
        <v>93.869999999995343</v>
      </c>
    </row>
    <row r="56" spans="1:21" ht="15.75" thickBot="1" x14ac:dyDescent="0.3">
      <c r="A56" s="2">
        <v>426311</v>
      </c>
      <c r="B56" s="143" t="s">
        <v>50</v>
      </c>
      <c r="C56" s="40">
        <v>60000</v>
      </c>
      <c r="D56" s="111"/>
      <c r="E56" s="24">
        <f t="shared" si="24"/>
        <v>60000</v>
      </c>
      <c r="F56" s="14"/>
      <c r="G56" s="14">
        <v>49900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73">
        <f t="shared" si="11"/>
        <v>49900</v>
      </c>
      <c r="S56" s="307">
        <f t="shared" si="21"/>
        <v>10100</v>
      </c>
    </row>
    <row r="57" spans="1:21" ht="15.75" thickBot="1" x14ac:dyDescent="0.3">
      <c r="A57" s="69">
        <v>426411</v>
      </c>
      <c r="B57" s="116" t="s">
        <v>223</v>
      </c>
      <c r="C57" s="110">
        <v>190000</v>
      </c>
      <c r="D57" s="111">
        <v>60000</v>
      </c>
      <c r="E57" s="112">
        <f t="shared" si="24"/>
        <v>250000</v>
      </c>
      <c r="F57" s="14"/>
      <c r="G57" s="14">
        <v>3898.97</v>
      </c>
      <c r="H57" s="14">
        <v>27501.09</v>
      </c>
      <c r="I57" s="14">
        <v>20204.8</v>
      </c>
      <c r="J57" s="14">
        <v>26840.2</v>
      </c>
      <c r="K57" s="14">
        <v>22649.05</v>
      </c>
      <c r="L57" s="14">
        <v>35783.83</v>
      </c>
      <c r="M57" s="14">
        <v>21742.05</v>
      </c>
      <c r="N57" s="14">
        <v>24156.57</v>
      </c>
      <c r="O57" s="14">
        <v>5330</v>
      </c>
      <c r="P57" s="14">
        <v>1800</v>
      </c>
      <c r="Q57" s="14"/>
      <c r="R57" s="73">
        <f t="shared" si="11"/>
        <v>189906.56</v>
      </c>
      <c r="S57" s="307">
        <f t="shared" si="21"/>
        <v>93.440000000002328</v>
      </c>
    </row>
    <row r="58" spans="1:21" ht="15.75" thickBot="1" x14ac:dyDescent="0.3">
      <c r="A58" s="69">
        <v>426631</v>
      </c>
      <c r="B58" s="21" t="s">
        <v>52</v>
      </c>
      <c r="C58" s="22">
        <v>300000</v>
      </c>
      <c r="D58" s="23"/>
      <c r="E58" s="112">
        <f t="shared" si="24"/>
        <v>300000</v>
      </c>
      <c r="F58" s="14"/>
      <c r="G58" s="14"/>
      <c r="H58" s="195"/>
      <c r="I58" s="195"/>
      <c r="J58" s="195"/>
      <c r="K58" s="195"/>
      <c r="L58" s="195">
        <v>73888.990000000005</v>
      </c>
      <c r="M58" s="195"/>
      <c r="N58" s="195">
        <v>39640</v>
      </c>
      <c r="O58" s="195"/>
      <c r="P58" s="195">
        <v>38400</v>
      </c>
      <c r="Q58" s="195">
        <v>7390</v>
      </c>
      <c r="R58" s="73">
        <f t="shared" si="11"/>
        <v>159318.99</v>
      </c>
      <c r="S58" s="307">
        <f t="shared" si="21"/>
        <v>140681.01</v>
      </c>
    </row>
    <row r="59" spans="1:21" ht="15.75" thickBot="1" x14ac:dyDescent="0.3">
      <c r="A59" s="2">
        <v>426811</v>
      </c>
      <c r="B59" s="21" t="s">
        <v>53</v>
      </c>
      <c r="C59" s="22">
        <v>160000</v>
      </c>
      <c r="D59" s="23">
        <v>490000</v>
      </c>
      <c r="E59" s="112">
        <f t="shared" si="24"/>
        <v>650000</v>
      </c>
      <c r="F59" s="14"/>
      <c r="G59" s="14">
        <v>11619.13</v>
      </c>
      <c r="H59" s="14">
        <v>5872.92</v>
      </c>
      <c r="I59" s="14">
        <v>14832.85</v>
      </c>
      <c r="J59" s="14">
        <v>3055.23</v>
      </c>
      <c r="K59" s="14">
        <v>7870.07</v>
      </c>
      <c r="L59" s="14">
        <v>23811.69</v>
      </c>
      <c r="M59" s="14">
        <v>9791.0499999999993</v>
      </c>
      <c r="N59" s="14">
        <v>57576.1</v>
      </c>
      <c r="O59" s="14"/>
      <c r="P59" s="14">
        <v>5345.73</v>
      </c>
      <c r="Q59" s="14">
        <v>12440.75</v>
      </c>
      <c r="R59" s="73">
        <f t="shared" si="11"/>
        <v>152215.52000000002</v>
      </c>
      <c r="S59" s="307">
        <f t="shared" si="21"/>
        <v>7784.4799999999814</v>
      </c>
    </row>
    <row r="60" spans="1:21" ht="15.75" thickBot="1" x14ac:dyDescent="0.3">
      <c r="A60" s="20">
        <v>426822</v>
      </c>
      <c r="B60" s="21" t="s">
        <v>137</v>
      </c>
      <c r="C60" s="110"/>
      <c r="D60" s="111">
        <v>1900000</v>
      </c>
      <c r="E60" s="24">
        <v>1900000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73">
        <f t="shared" si="11"/>
        <v>0</v>
      </c>
      <c r="S60" s="307">
        <f t="shared" si="21"/>
        <v>0</v>
      </c>
    </row>
    <row r="61" spans="1:21" ht="15.75" thickBot="1" x14ac:dyDescent="0.3">
      <c r="A61" s="78">
        <v>426919</v>
      </c>
      <c r="B61" s="144" t="s">
        <v>54</v>
      </c>
      <c r="C61" s="40">
        <v>50000</v>
      </c>
      <c r="D61" s="127">
        <v>20000</v>
      </c>
      <c r="E61" s="145">
        <f t="shared" si="24"/>
        <v>70000</v>
      </c>
      <c r="F61" s="14"/>
      <c r="G61" s="14">
        <v>1200</v>
      </c>
      <c r="H61" s="14">
        <v>2031.36</v>
      </c>
      <c r="I61" s="14">
        <v>2155.6999999999998</v>
      </c>
      <c r="J61" s="14"/>
      <c r="K61" s="14"/>
      <c r="L61" s="14">
        <v>2600.9699999999998</v>
      </c>
      <c r="M61" s="14"/>
      <c r="N61" s="14"/>
      <c r="O61" s="14">
        <v>21163.360000000001</v>
      </c>
      <c r="P61" s="14">
        <v>1750</v>
      </c>
      <c r="Q61" s="14"/>
      <c r="R61" s="73">
        <f t="shared" si="11"/>
        <v>30901.39</v>
      </c>
      <c r="S61" s="307">
        <f t="shared" si="21"/>
        <v>19098.61</v>
      </c>
    </row>
    <row r="62" spans="1:21" ht="15.75" thickBot="1" x14ac:dyDescent="0.3">
      <c r="A62" s="25"/>
      <c r="B62" s="26" t="s">
        <v>119</v>
      </c>
      <c r="C62" s="45">
        <f t="shared" ref="C62:Q62" si="25">SUM(C55:C61)</f>
        <v>840000</v>
      </c>
      <c r="D62" s="67">
        <f t="shared" si="25"/>
        <v>2475000</v>
      </c>
      <c r="E62" s="146">
        <f t="shared" si="25"/>
        <v>3315000</v>
      </c>
      <c r="F62" s="146">
        <f t="shared" si="25"/>
        <v>0</v>
      </c>
      <c r="G62" s="146">
        <f t="shared" si="25"/>
        <v>82939.23000000001</v>
      </c>
      <c r="H62" s="146">
        <f t="shared" si="25"/>
        <v>49390.369999999995</v>
      </c>
      <c r="I62" s="146">
        <f t="shared" si="25"/>
        <v>38993.35</v>
      </c>
      <c r="J62" s="146">
        <f t="shared" si="25"/>
        <v>29895.43</v>
      </c>
      <c r="K62" s="146">
        <f t="shared" si="25"/>
        <v>33819.119999999995</v>
      </c>
      <c r="L62" s="146">
        <f t="shared" si="25"/>
        <v>147000.48000000001</v>
      </c>
      <c r="M62" s="146">
        <f t="shared" si="25"/>
        <v>32633.1</v>
      </c>
      <c r="N62" s="146">
        <f t="shared" si="25"/>
        <v>131627.67000000001</v>
      </c>
      <c r="O62" s="146">
        <f t="shared" si="25"/>
        <v>32343.360000000001</v>
      </c>
      <c r="P62" s="146">
        <f t="shared" si="25"/>
        <v>51175.729999999996</v>
      </c>
      <c r="Q62" s="146">
        <f t="shared" si="25"/>
        <v>32330.75</v>
      </c>
      <c r="R62" s="73">
        <f t="shared" si="11"/>
        <v>662148.59</v>
      </c>
      <c r="S62" s="307">
        <f t="shared" si="21"/>
        <v>177851.41000000003</v>
      </c>
    </row>
    <row r="63" spans="1:21" ht="15.75" thickBot="1" x14ac:dyDescent="0.3">
      <c r="A63" s="69">
        <v>482131</v>
      </c>
      <c r="B63" s="116" t="s">
        <v>55</v>
      </c>
      <c r="C63" s="76">
        <v>25000</v>
      </c>
      <c r="D63" s="147">
        <v>10000</v>
      </c>
      <c r="E63" s="148">
        <f>C63+D63</f>
        <v>35000</v>
      </c>
      <c r="F63" s="149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73">
        <f t="shared" si="11"/>
        <v>0</v>
      </c>
      <c r="S63" s="307">
        <f t="shared" si="21"/>
        <v>25000</v>
      </c>
    </row>
    <row r="64" spans="1:21" ht="15.75" thickBot="1" x14ac:dyDescent="0.3">
      <c r="A64" s="2">
        <v>482211</v>
      </c>
      <c r="B64" s="150" t="s">
        <v>56</v>
      </c>
      <c r="C64" s="59">
        <v>10000</v>
      </c>
      <c r="D64" s="41">
        <v>5000</v>
      </c>
      <c r="E64" s="151">
        <f>C64+D64</f>
        <v>15000</v>
      </c>
      <c r="F64" s="149"/>
      <c r="G64" s="14"/>
      <c r="H64" s="14">
        <v>7398</v>
      </c>
      <c r="I64" s="14">
        <v>2160</v>
      </c>
      <c r="J64" s="14"/>
      <c r="K64" s="14"/>
      <c r="L64" s="14"/>
      <c r="M64" s="14"/>
      <c r="N64" s="14"/>
      <c r="O64" s="14"/>
      <c r="P64" s="14"/>
      <c r="Q64" s="14"/>
      <c r="R64" s="73">
        <f t="shared" si="11"/>
        <v>9558</v>
      </c>
      <c r="S64" s="307">
        <f t="shared" si="21"/>
        <v>442</v>
      </c>
    </row>
    <row r="65" spans="1:19" ht="15.75" thickBot="1" x14ac:dyDescent="0.3">
      <c r="A65" s="25"/>
      <c r="B65" s="26" t="s">
        <v>120</v>
      </c>
      <c r="C65" s="45">
        <f t="shared" ref="C65:E65" si="26">SUM(C63:C64)</f>
        <v>35000</v>
      </c>
      <c r="D65" s="46">
        <f t="shared" si="26"/>
        <v>15000</v>
      </c>
      <c r="E65" s="152">
        <f t="shared" si="26"/>
        <v>50000</v>
      </c>
      <c r="F65" s="146">
        <f>SUM(F63:F64)</f>
        <v>0</v>
      </c>
      <c r="G65" s="146">
        <f t="shared" ref="G65" si="27">SUM(G63:G64)</f>
        <v>0</v>
      </c>
      <c r="H65" s="146">
        <f>SUM(H63:H64)</f>
        <v>7398</v>
      </c>
      <c r="I65" s="146">
        <f t="shared" ref="I65:P65" si="28">SUM(I63:I64)</f>
        <v>2160</v>
      </c>
      <c r="J65" s="146">
        <f t="shared" si="28"/>
        <v>0</v>
      </c>
      <c r="K65" s="146">
        <f t="shared" si="28"/>
        <v>0</v>
      </c>
      <c r="L65" s="146">
        <f t="shared" si="28"/>
        <v>0</v>
      </c>
      <c r="M65" s="146">
        <f t="shared" si="28"/>
        <v>0</v>
      </c>
      <c r="N65" s="146">
        <f t="shared" si="28"/>
        <v>0</v>
      </c>
      <c r="O65" s="146">
        <f t="shared" si="28"/>
        <v>0</v>
      </c>
      <c r="P65" s="146">
        <f t="shared" si="28"/>
        <v>0</v>
      </c>
      <c r="Q65" s="146">
        <f>SUM(Q63:Q64)</f>
        <v>0</v>
      </c>
      <c r="R65" s="73">
        <f t="shared" si="11"/>
        <v>9558</v>
      </c>
      <c r="S65" s="307">
        <f t="shared" si="21"/>
        <v>25442</v>
      </c>
    </row>
    <row r="66" spans="1:19" ht="16.5" customHeight="1" thickBot="1" x14ac:dyDescent="0.3">
      <c r="A66" s="153" t="s">
        <v>57</v>
      </c>
      <c r="B66" s="154" t="s">
        <v>58</v>
      </c>
      <c r="C66" s="155"/>
      <c r="D66" s="155"/>
      <c r="E66" s="156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73">
        <f t="shared" si="11"/>
        <v>0</v>
      </c>
      <c r="S66" s="307">
        <f t="shared" si="21"/>
        <v>0</v>
      </c>
    </row>
    <row r="67" spans="1:19" ht="15" customHeight="1" thickBot="1" x14ac:dyDescent="0.3">
      <c r="A67" s="157">
        <v>511393</v>
      </c>
      <c r="B67" s="158" t="s">
        <v>59</v>
      </c>
      <c r="C67" s="159">
        <v>500000</v>
      </c>
      <c r="D67" s="160">
        <v>50000</v>
      </c>
      <c r="E67" s="161">
        <f>SUM(C67:D67)</f>
        <v>550000</v>
      </c>
      <c r="F67" s="14"/>
      <c r="G67" s="14"/>
      <c r="H67" s="14"/>
      <c r="I67" s="14"/>
      <c r="J67" s="14"/>
      <c r="K67" s="14"/>
      <c r="L67" s="14"/>
      <c r="M67" s="14"/>
      <c r="N67" s="14">
        <v>276125</v>
      </c>
      <c r="O67" s="14">
        <v>204336</v>
      </c>
      <c r="P67" s="14"/>
      <c r="Q67" s="14"/>
      <c r="R67" s="73">
        <f t="shared" si="11"/>
        <v>480461</v>
      </c>
      <c r="S67" s="307">
        <f t="shared" si="21"/>
        <v>19539</v>
      </c>
    </row>
    <row r="68" spans="1:19" ht="15.75" thickBot="1" x14ac:dyDescent="0.3">
      <c r="A68" s="25"/>
      <c r="B68" s="128" t="s">
        <v>121</v>
      </c>
      <c r="C68" s="45">
        <f t="shared" ref="C68:G68" si="29">C67</f>
        <v>500000</v>
      </c>
      <c r="D68" s="67">
        <f t="shared" si="29"/>
        <v>50000</v>
      </c>
      <c r="E68" s="73">
        <f t="shared" si="29"/>
        <v>550000</v>
      </c>
      <c r="F68" s="73">
        <f t="shared" si="29"/>
        <v>0</v>
      </c>
      <c r="G68" s="73">
        <f t="shared" si="29"/>
        <v>0</v>
      </c>
      <c r="H68" s="73">
        <f>H67</f>
        <v>0</v>
      </c>
      <c r="I68" s="73">
        <f t="shared" ref="I68:P68" si="30">I67</f>
        <v>0</v>
      </c>
      <c r="J68" s="73">
        <f t="shared" si="30"/>
        <v>0</v>
      </c>
      <c r="K68" s="73">
        <f t="shared" si="30"/>
        <v>0</v>
      </c>
      <c r="L68" s="73">
        <f t="shared" si="30"/>
        <v>0</v>
      </c>
      <c r="M68" s="73">
        <f t="shared" si="30"/>
        <v>0</v>
      </c>
      <c r="N68" s="73">
        <f t="shared" si="30"/>
        <v>276125</v>
      </c>
      <c r="O68" s="73">
        <f t="shared" si="30"/>
        <v>204336</v>
      </c>
      <c r="P68" s="73">
        <f t="shared" si="30"/>
        <v>0</v>
      </c>
      <c r="Q68" s="73">
        <f>Q67</f>
        <v>0</v>
      </c>
      <c r="R68" s="73">
        <f t="shared" si="11"/>
        <v>480461</v>
      </c>
      <c r="S68" s="307">
        <f>SUM(C68-R68)</f>
        <v>19539</v>
      </c>
    </row>
    <row r="69" spans="1:19" ht="15.75" thickBot="1" x14ac:dyDescent="0.3">
      <c r="A69" s="162">
        <v>512221</v>
      </c>
      <c r="B69" s="137" t="s">
        <v>60</v>
      </c>
      <c r="C69" s="59">
        <v>65000</v>
      </c>
      <c r="D69" s="163">
        <v>15000</v>
      </c>
      <c r="E69" s="164">
        <f>C69+D69</f>
        <v>80000</v>
      </c>
      <c r="F69" s="14"/>
      <c r="G69" s="14">
        <v>24500</v>
      </c>
      <c r="H69" s="14"/>
      <c r="I69" s="14"/>
      <c r="J69" s="14"/>
      <c r="K69" s="14"/>
      <c r="L69" s="14"/>
      <c r="M69" s="14"/>
      <c r="N69" s="14">
        <v>17100</v>
      </c>
      <c r="O69" s="14"/>
      <c r="P69" s="14"/>
      <c r="Q69" s="14"/>
      <c r="R69" s="73">
        <f t="shared" si="11"/>
        <v>41600</v>
      </c>
      <c r="S69" s="307">
        <f t="shared" ref="S69:S72" si="31">SUM(C69-R69)</f>
        <v>23400</v>
      </c>
    </row>
    <row r="70" spans="1:19" ht="15.75" thickBot="1" x14ac:dyDescent="0.3">
      <c r="A70" s="2">
        <v>512241</v>
      </c>
      <c r="B70" s="116" t="s">
        <v>61</v>
      </c>
      <c r="C70" s="110"/>
      <c r="D70" s="111">
        <v>15000</v>
      </c>
      <c r="E70" s="165">
        <f>C70+D70</f>
        <v>15000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73">
        <f t="shared" si="11"/>
        <v>0</v>
      </c>
      <c r="S70" s="307">
        <f t="shared" si="31"/>
        <v>0</v>
      </c>
    </row>
    <row r="71" spans="1:19" ht="15.75" thickBot="1" x14ac:dyDescent="0.3">
      <c r="A71" s="2">
        <v>512641</v>
      </c>
      <c r="B71" s="10" t="s">
        <v>62</v>
      </c>
      <c r="C71" s="166">
        <v>395000</v>
      </c>
      <c r="D71" s="127"/>
      <c r="E71" s="167">
        <f>C71+D71</f>
        <v>395000</v>
      </c>
      <c r="F71" s="14"/>
      <c r="G71" s="14">
        <v>26210.5</v>
      </c>
      <c r="H71" s="14"/>
      <c r="I71" s="14"/>
      <c r="J71" s="14"/>
      <c r="K71" s="14"/>
      <c r="L71" s="14"/>
      <c r="M71" s="14"/>
      <c r="N71" s="14"/>
      <c r="O71" s="14">
        <v>117316.86</v>
      </c>
      <c r="P71" s="14"/>
      <c r="Q71" s="14">
        <v>231100</v>
      </c>
      <c r="R71" s="73">
        <f t="shared" si="11"/>
        <v>374627.36</v>
      </c>
      <c r="S71" s="307">
        <f t="shared" si="31"/>
        <v>20372.640000000014</v>
      </c>
    </row>
    <row r="72" spans="1:19" ht="15.75" thickBot="1" x14ac:dyDescent="0.3">
      <c r="A72" s="25"/>
      <c r="B72" s="26" t="s">
        <v>122</v>
      </c>
      <c r="C72" s="45">
        <f>SUM(C69:C71)</f>
        <v>460000</v>
      </c>
      <c r="D72" s="67">
        <f>SUM(D69:D70)</f>
        <v>30000</v>
      </c>
      <c r="E72" s="68">
        <f>SUM(E69:E71)</f>
        <v>490000</v>
      </c>
      <c r="F72" s="68">
        <f>SUM(F69:F71)</f>
        <v>0</v>
      </c>
      <c r="G72" s="68">
        <f>SUM(G69:G71)</f>
        <v>50710.5</v>
      </c>
      <c r="H72" s="68">
        <f>SUM(H69:H71)</f>
        <v>0</v>
      </c>
      <c r="I72" s="68">
        <f t="shared" ref="I72:P72" si="32">SUM(I69:I71)</f>
        <v>0</v>
      </c>
      <c r="J72" s="68">
        <f t="shared" si="32"/>
        <v>0</v>
      </c>
      <c r="K72" s="68">
        <f t="shared" si="32"/>
        <v>0</v>
      </c>
      <c r="L72" s="68">
        <f t="shared" si="32"/>
        <v>0</v>
      </c>
      <c r="M72" s="68">
        <f t="shared" si="32"/>
        <v>0</v>
      </c>
      <c r="N72" s="68">
        <f t="shared" si="32"/>
        <v>17100</v>
      </c>
      <c r="O72" s="68">
        <f t="shared" si="32"/>
        <v>117316.86</v>
      </c>
      <c r="P72" s="68">
        <f t="shared" si="32"/>
        <v>0</v>
      </c>
      <c r="Q72" s="68">
        <f>SUM(Q69:Q71)</f>
        <v>231100</v>
      </c>
      <c r="R72" s="73">
        <f t="shared" si="11"/>
        <v>416227.36</v>
      </c>
      <c r="S72" s="307">
        <f t="shared" si="31"/>
        <v>43772.640000000014</v>
      </c>
    </row>
    <row r="73" spans="1:19" x14ac:dyDescent="0.25">
      <c r="A73" s="89"/>
      <c r="B73" s="168" t="s">
        <v>63</v>
      </c>
      <c r="C73" s="169">
        <f>C6+C11+C14+C18+C21++C24+C35+C39+C49+C53+C62+C65+C68+C72</f>
        <v>25064000</v>
      </c>
      <c r="D73" s="169">
        <f t="shared" ref="D73:S73" si="33">D6+D11+D14+D18+D21+D24+D35+D39+D49+D53+D62+D65+D68+D72</f>
        <v>5406000</v>
      </c>
      <c r="E73" s="170">
        <f t="shared" si="33"/>
        <v>30470000</v>
      </c>
      <c r="F73" s="170">
        <f t="shared" si="33"/>
        <v>999158.10000000009</v>
      </c>
      <c r="G73" s="170">
        <f t="shared" si="33"/>
        <v>1865147.4299999997</v>
      </c>
      <c r="H73" s="170">
        <f t="shared" si="33"/>
        <v>2362371</v>
      </c>
      <c r="I73" s="170">
        <f t="shared" si="33"/>
        <v>2884860.8000000003</v>
      </c>
      <c r="J73" s="170">
        <f t="shared" si="33"/>
        <v>1190826.67</v>
      </c>
      <c r="K73" s="170">
        <f t="shared" si="33"/>
        <v>1811512.44</v>
      </c>
      <c r="L73" s="170">
        <f t="shared" si="33"/>
        <v>1940095.4300000002</v>
      </c>
      <c r="M73" s="170">
        <f t="shared" si="33"/>
        <v>2250021.0300000003</v>
      </c>
      <c r="N73" s="170">
        <f t="shared" si="33"/>
        <v>2331368.84</v>
      </c>
      <c r="O73" s="170">
        <f t="shared" si="33"/>
        <v>2943388.0599999996</v>
      </c>
      <c r="P73" s="170">
        <f t="shared" si="33"/>
        <v>1153853.17</v>
      </c>
      <c r="Q73" s="170">
        <f t="shared" si="33"/>
        <v>2438029.7000000002</v>
      </c>
      <c r="R73" s="375">
        <f t="shared" si="33"/>
        <v>24170632.670000002</v>
      </c>
      <c r="S73" s="376">
        <f t="shared" si="33"/>
        <v>893367.32999999775</v>
      </c>
    </row>
    <row r="74" spans="1:19" x14ac:dyDescent="0.25">
      <c r="A74" s="171" t="s">
        <v>9</v>
      </c>
      <c r="B74" s="422" t="s">
        <v>221</v>
      </c>
      <c r="C74" s="423"/>
      <c r="D74" s="423"/>
      <c r="E74" s="424"/>
      <c r="F74" s="430" t="s">
        <v>110</v>
      </c>
      <c r="G74" s="431"/>
      <c r="H74" s="431"/>
    </row>
    <row r="75" spans="1:19" x14ac:dyDescent="0.25">
      <c r="A75" s="20">
        <v>422111</v>
      </c>
      <c r="B75" s="53" t="s">
        <v>66</v>
      </c>
      <c r="C75" s="40">
        <v>30000</v>
      </c>
      <c r="D75" s="41">
        <v>0</v>
      </c>
      <c r="E75" s="42">
        <f>C75+D75</f>
        <v>30000</v>
      </c>
      <c r="F75" s="197"/>
      <c r="G75" s="197">
        <v>2390</v>
      </c>
      <c r="H75" s="191">
        <v>5160</v>
      </c>
      <c r="I75" s="191"/>
      <c r="J75" s="191"/>
      <c r="K75" s="191"/>
      <c r="L75" s="191">
        <v>2400</v>
      </c>
      <c r="M75" s="191"/>
      <c r="N75" s="191">
        <v>2400</v>
      </c>
      <c r="O75" s="191">
        <v>1200</v>
      </c>
      <c r="P75" s="191">
        <v>1200</v>
      </c>
      <c r="Q75" s="191">
        <v>2400</v>
      </c>
      <c r="R75" s="301">
        <f>SUM(F75:Q75)</f>
        <v>17150</v>
      </c>
      <c r="S75" s="302">
        <f>C75-R75</f>
        <v>12850</v>
      </c>
    </row>
    <row r="76" spans="1:19" ht="15.75" thickBot="1" x14ac:dyDescent="0.3">
      <c r="A76" s="78">
        <v>422911</v>
      </c>
      <c r="B76" s="177" t="s">
        <v>67</v>
      </c>
      <c r="C76" s="40">
        <v>105000</v>
      </c>
      <c r="D76" s="178"/>
      <c r="E76" s="121">
        <f>C76+D76</f>
        <v>105000</v>
      </c>
      <c r="F76" s="14"/>
      <c r="G76" s="14"/>
      <c r="H76" s="196">
        <v>16800</v>
      </c>
      <c r="I76" s="196"/>
      <c r="J76" s="196"/>
      <c r="K76" s="196"/>
      <c r="L76" s="196"/>
      <c r="M76" s="196">
        <v>15360</v>
      </c>
      <c r="N76" s="196">
        <v>15360</v>
      </c>
      <c r="O76" s="196">
        <v>19200</v>
      </c>
      <c r="P76" s="196"/>
      <c r="Q76" s="196">
        <v>38000</v>
      </c>
      <c r="R76" s="301">
        <f>SUM(F76:Q76)</f>
        <v>104720</v>
      </c>
      <c r="S76" s="302">
        <f>C76-R76</f>
        <v>280</v>
      </c>
    </row>
    <row r="77" spans="1:19" ht="15.75" thickBot="1" x14ac:dyDescent="0.3">
      <c r="A77" s="172"/>
      <c r="B77" s="173" t="s">
        <v>125</v>
      </c>
      <c r="C77" s="174">
        <f>C75+C76</f>
        <v>135000</v>
      </c>
      <c r="D77" s="174">
        <f t="shared" ref="D77:E77" si="34">D75+D76</f>
        <v>0</v>
      </c>
      <c r="E77" s="174">
        <f t="shared" si="34"/>
        <v>135000</v>
      </c>
      <c r="F77" s="174">
        <f t="shared" ref="F77" si="35">F75+F76</f>
        <v>0</v>
      </c>
      <c r="G77" s="174">
        <f t="shared" ref="G77" si="36">G75+G76</f>
        <v>2390</v>
      </c>
      <c r="H77" s="174">
        <f t="shared" ref="H77" si="37">H75+H76</f>
        <v>21960</v>
      </c>
      <c r="I77" s="174">
        <f t="shared" ref="I77" si="38">I75+I76</f>
        <v>0</v>
      </c>
      <c r="J77" s="174">
        <f t="shared" ref="J77" si="39">J75+J76</f>
        <v>0</v>
      </c>
      <c r="K77" s="174">
        <f t="shared" ref="K77" si="40">K75+K76</f>
        <v>0</v>
      </c>
      <c r="L77" s="174">
        <f t="shared" ref="L77" si="41">L75+L76</f>
        <v>2400</v>
      </c>
      <c r="M77" s="174">
        <f t="shared" ref="M77" si="42">M75+M76</f>
        <v>15360</v>
      </c>
      <c r="N77" s="174">
        <f t="shared" ref="N77" si="43">N75+N76</f>
        <v>17760</v>
      </c>
      <c r="O77" s="174">
        <f t="shared" ref="O77" si="44">O75+O76</f>
        <v>20400</v>
      </c>
      <c r="P77" s="174">
        <f t="shared" ref="P77" si="45">P75+P76</f>
        <v>1200</v>
      </c>
      <c r="Q77" s="174">
        <f t="shared" ref="Q77" si="46">Q75+Q76</f>
        <v>40400</v>
      </c>
      <c r="R77" s="174">
        <f>SUM(F77:Q77)</f>
        <v>121870</v>
      </c>
      <c r="S77" s="174">
        <f t="shared" ref="S77" si="47">S75+S76</f>
        <v>13130</v>
      </c>
    </row>
    <row r="78" spans="1:19" ht="15.75" thickBot="1" x14ac:dyDescent="0.3">
      <c r="A78" s="20">
        <v>423419</v>
      </c>
      <c r="B78" s="53" t="s">
        <v>68</v>
      </c>
      <c r="C78" s="22">
        <v>89000</v>
      </c>
      <c r="D78" s="23"/>
      <c r="E78" s="24">
        <f t="shared" ref="E78:E83" si="48">C78+D78</f>
        <v>89000</v>
      </c>
      <c r="F78" s="298"/>
      <c r="G78" s="14">
        <v>6540</v>
      </c>
      <c r="H78" s="14">
        <v>6400</v>
      </c>
      <c r="I78" s="14">
        <v>22400</v>
      </c>
      <c r="J78" s="14">
        <v>6400</v>
      </c>
      <c r="K78" s="14">
        <v>6400</v>
      </c>
      <c r="L78" s="14">
        <v>6400</v>
      </c>
      <c r="M78" s="14">
        <v>6400</v>
      </c>
      <c r="N78" s="14">
        <v>6400</v>
      </c>
      <c r="O78" s="14">
        <v>6400</v>
      </c>
      <c r="P78" s="14">
        <v>6400</v>
      </c>
      <c r="Q78" s="14">
        <v>6400</v>
      </c>
      <c r="R78" s="174">
        <f t="shared" ref="R78:R96" si="49">SUM(F78:Q78)</f>
        <v>86540</v>
      </c>
      <c r="S78" s="174">
        <f>C78-R78</f>
        <v>2460</v>
      </c>
    </row>
    <row r="79" spans="1:19" ht="15.75" thickBot="1" x14ac:dyDescent="0.3">
      <c r="A79" s="20">
        <v>423421</v>
      </c>
      <c r="B79" s="53" t="s">
        <v>69</v>
      </c>
      <c r="C79" s="22">
        <v>16000</v>
      </c>
      <c r="D79" s="23"/>
      <c r="E79" s="24">
        <f t="shared" si="48"/>
        <v>16000</v>
      </c>
      <c r="F79" s="298"/>
      <c r="G79" s="14"/>
      <c r="H79" s="194"/>
      <c r="I79" s="194">
        <v>960</v>
      </c>
      <c r="J79" s="194"/>
      <c r="K79" s="194"/>
      <c r="L79" s="194"/>
      <c r="M79" s="194"/>
      <c r="N79" s="194">
        <v>10000</v>
      </c>
      <c r="O79" s="194"/>
      <c r="P79" s="194"/>
      <c r="Q79" s="194">
        <v>5000</v>
      </c>
      <c r="R79" s="174">
        <f t="shared" si="49"/>
        <v>15960</v>
      </c>
      <c r="S79" s="174">
        <f t="shared" ref="S79:S96" si="50">C79-R79</f>
        <v>40</v>
      </c>
    </row>
    <row r="80" spans="1:19" ht="15.75" thickBot="1" x14ac:dyDescent="0.3">
      <c r="A80" s="20">
        <v>423599</v>
      </c>
      <c r="B80" s="53" t="s">
        <v>70</v>
      </c>
      <c r="C80" s="22">
        <v>70000</v>
      </c>
      <c r="D80" s="23">
        <v>0</v>
      </c>
      <c r="E80" s="24">
        <f t="shared" si="48"/>
        <v>70000</v>
      </c>
      <c r="F80" s="298"/>
      <c r="G80" s="14">
        <v>33786.9</v>
      </c>
      <c r="H80" s="197"/>
      <c r="I80" s="197"/>
      <c r="J80" s="197"/>
      <c r="K80" s="197"/>
      <c r="L80" s="197"/>
      <c r="M80" s="197"/>
      <c r="N80" s="197"/>
      <c r="O80" s="197"/>
      <c r="P80" s="197"/>
      <c r="Q80" s="197">
        <v>33786.9</v>
      </c>
      <c r="R80" s="174">
        <f t="shared" si="49"/>
        <v>67573.8</v>
      </c>
      <c r="S80" s="174">
        <f t="shared" si="50"/>
        <v>2426.1999999999971</v>
      </c>
    </row>
    <row r="81" spans="1:19" ht="15.75" thickBot="1" x14ac:dyDescent="0.3">
      <c r="A81" s="78">
        <v>423621</v>
      </c>
      <c r="B81" s="177" t="s">
        <v>43</v>
      </c>
      <c r="C81" s="22">
        <v>70000</v>
      </c>
      <c r="D81" s="23"/>
      <c r="E81" s="180">
        <f t="shared" si="48"/>
        <v>70000</v>
      </c>
      <c r="F81" s="298"/>
      <c r="G81" s="243"/>
      <c r="H81" s="197">
        <v>13078</v>
      </c>
      <c r="I81" s="197">
        <v>8990</v>
      </c>
      <c r="J81" s="197"/>
      <c r="K81" s="197"/>
      <c r="L81" s="197">
        <v>4700</v>
      </c>
      <c r="M81" s="197">
        <v>13262</v>
      </c>
      <c r="N81" s="197">
        <v>13714</v>
      </c>
      <c r="O81" s="197"/>
      <c r="P81" s="197"/>
      <c r="Q81" s="197">
        <v>12445</v>
      </c>
      <c r="R81" s="174">
        <f t="shared" si="49"/>
        <v>66189</v>
      </c>
      <c r="S81" s="174">
        <f t="shared" si="50"/>
        <v>3811</v>
      </c>
    </row>
    <row r="82" spans="1:19" ht="15.75" thickBot="1" x14ac:dyDescent="0.3">
      <c r="A82" s="20">
        <v>423711</v>
      </c>
      <c r="B82" s="53" t="s">
        <v>44</v>
      </c>
      <c r="C82" s="22">
        <v>25000</v>
      </c>
      <c r="D82" s="23"/>
      <c r="E82" s="24">
        <f t="shared" si="48"/>
        <v>25000</v>
      </c>
      <c r="F82" s="298"/>
      <c r="G82" s="198"/>
      <c r="H82" s="197"/>
      <c r="I82" s="197"/>
      <c r="J82" s="197">
        <v>8881.49</v>
      </c>
      <c r="K82" s="197">
        <v>4476.3599999999997</v>
      </c>
      <c r="L82" s="197">
        <v>3396.31</v>
      </c>
      <c r="M82" s="197"/>
      <c r="N82" s="197">
        <v>2245.1</v>
      </c>
      <c r="O82" s="197">
        <v>2232.5</v>
      </c>
      <c r="P82" s="197"/>
      <c r="Q82" s="197"/>
      <c r="R82" s="174">
        <f t="shared" si="49"/>
        <v>21231.759999999998</v>
      </c>
      <c r="S82" s="174">
        <f t="shared" si="50"/>
        <v>3768.2400000000016</v>
      </c>
    </row>
    <row r="83" spans="1:19" ht="15.75" thickBot="1" x14ac:dyDescent="0.3">
      <c r="A83" s="20">
        <v>423911</v>
      </c>
      <c r="B83" s="53" t="s">
        <v>71</v>
      </c>
      <c r="C83" s="40">
        <v>150000</v>
      </c>
      <c r="D83" s="41"/>
      <c r="E83" s="42">
        <f t="shared" si="48"/>
        <v>150000</v>
      </c>
      <c r="F83" s="298"/>
      <c r="G83" s="14"/>
      <c r="H83" s="197"/>
      <c r="I83" s="197"/>
      <c r="J83" s="197"/>
      <c r="K83" s="197">
        <v>13501.7</v>
      </c>
      <c r="L83" s="197">
        <v>13501.7</v>
      </c>
      <c r="M83" s="197">
        <v>45000</v>
      </c>
      <c r="N83" s="197"/>
      <c r="O83" s="197"/>
      <c r="P83" s="197">
        <v>6750.8</v>
      </c>
      <c r="Q83" s="197">
        <v>69225</v>
      </c>
      <c r="R83" s="174">
        <f t="shared" si="49"/>
        <v>147979.20000000001</v>
      </c>
      <c r="S83" s="174">
        <f t="shared" si="50"/>
        <v>2020.7999999999884</v>
      </c>
    </row>
    <row r="84" spans="1:19" ht="15.75" thickBot="1" x14ac:dyDescent="0.3">
      <c r="A84" s="172"/>
      <c r="B84" s="173" t="s">
        <v>126</v>
      </c>
      <c r="C84" s="174">
        <f>SUM(C78:C83)</f>
        <v>420000</v>
      </c>
      <c r="D84" s="175">
        <f t="shared" ref="D84:Q84" si="51">SUM(D78:D83)</f>
        <v>0</v>
      </c>
      <c r="E84" s="176">
        <f t="shared" si="51"/>
        <v>420000</v>
      </c>
      <c r="F84" s="176">
        <f t="shared" si="51"/>
        <v>0</v>
      </c>
      <c r="G84" s="176">
        <f t="shared" si="51"/>
        <v>40326.9</v>
      </c>
      <c r="H84" s="176">
        <f t="shared" si="51"/>
        <v>19478</v>
      </c>
      <c r="I84" s="176">
        <f t="shared" si="51"/>
        <v>32350</v>
      </c>
      <c r="J84" s="176">
        <f t="shared" si="51"/>
        <v>15281.49</v>
      </c>
      <c r="K84" s="176">
        <f t="shared" si="51"/>
        <v>24378.06</v>
      </c>
      <c r="L84" s="176">
        <f t="shared" si="51"/>
        <v>27998.010000000002</v>
      </c>
      <c r="M84" s="176">
        <f t="shared" si="51"/>
        <v>64662</v>
      </c>
      <c r="N84" s="176">
        <f t="shared" si="51"/>
        <v>32359.1</v>
      </c>
      <c r="O84" s="176">
        <f t="shared" si="51"/>
        <v>8632.5</v>
      </c>
      <c r="P84" s="176">
        <f t="shared" si="51"/>
        <v>13150.8</v>
      </c>
      <c r="Q84" s="176">
        <f t="shared" si="51"/>
        <v>126856.9</v>
      </c>
      <c r="R84" s="174">
        <f t="shared" si="49"/>
        <v>405473.76</v>
      </c>
      <c r="S84" s="174">
        <f t="shared" si="50"/>
        <v>14526.239999999991</v>
      </c>
    </row>
    <row r="85" spans="1:19" ht="15.75" thickBot="1" x14ac:dyDescent="0.3">
      <c r="A85" s="20">
        <v>424221</v>
      </c>
      <c r="B85" s="53" t="s">
        <v>72</v>
      </c>
      <c r="C85" s="22">
        <v>610000</v>
      </c>
      <c r="D85" s="23">
        <v>750000</v>
      </c>
      <c r="E85" s="24">
        <f>C85+D85</f>
        <v>1360000</v>
      </c>
      <c r="F85" s="198"/>
      <c r="G85" s="14"/>
      <c r="H85" s="194">
        <v>58000</v>
      </c>
      <c r="I85" s="194"/>
      <c r="J85" s="194"/>
      <c r="K85" s="194"/>
      <c r="L85" s="194"/>
      <c r="M85" s="194">
        <v>211000</v>
      </c>
      <c r="N85" s="194">
        <v>88000</v>
      </c>
      <c r="O85" s="194"/>
      <c r="P85" s="194"/>
      <c r="Q85" s="194">
        <v>243850</v>
      </c>
      <c r="R85" s="174">
        <f t="shared" si="49"/>
        <v>600850</v>
      </c>
      <c r="S85" s="174">
        <f t="shared" si="50"/>
        <v>9150</v>
      </c>
    </row>
    <row r="86" spans="1:19" ht="15.75" thickBot="1" x14ac:dyDescent="0.3">
      <c r="A86" s="20">
        <v>424221</v>
      </c>
      <c r="B86" s="53" t="s">
        <v>73</v>
      </c>
      <c r="C86" s="22">
        <v>0</v>
      </c>
      <c r="D86" s="23"/>
      <c r="E86" s="24">
        <f>C86+D86</f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74">
        <f t="shared" si="49"/>
        <v>0</v>
      </c>
      <c r="S86" s="174">
        <f t="shared" si="50"/>
        <v>0</v>
      </c>
    </row>
    <row r="87" spans="1:19" ht="15.75" thickBot="1" x14ac:dyDescent="0.3">
      <c r="A87" s="20">
        <v>424221</v>
      </c>
      <c r="B87" s="53" t="s">
        <v>74</v>
      </c>
      <c r="C87" s="22">
        <v>0</v>
      </c>
      <c r="D87" s="23">
        <v>0</v>
      </c>
      <c r="E87" s="24">
        <f>C87+D87</f>
        <v>0</v>
      </c>
      <c r="F87" s="14"/>
      <c r="G87" s="198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74">
        <f t="shared" si="49"/>
        <v>0</v>
      </c>
      <c r="S87" s="174">
        <f t="shared" si="50"/>
        <v>0</v>
      </c>
    </row>
    <row r="88" spans="1:19" ht="15.75" thickBot="1" x14ac:dyDescent="0.3">
      <c r="A88" s="20">
        <v>424221</v>
      </c>
      <c r="B88" s="53" t="s">
        <v>75</v>
      </c>
      <c r="C88" s="22">
        <v>0</v>
      </c>
      <c r="D88" s="23"/>
      <c r="E88" s="24">
        <f>C88+D88</f>
        <v>0</v>
      </c>
      <c r="F88" s="198"/>
      <c r="G88" s="14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74">
        <f t="shared" si="49"/>
        <v>0</v>
      </c>
      <c r="S88" s="174">
        <f t="shared" si="50"/>
        <v>0</v>
      </c>
    </row>
    <row r="89" spans="1:19" ht="15.75" thickBot="1" x14ac:dyDescent="0.3">
      <c r="A89" s="20">
        <v>424911</v>
      </c>
      <c r="B89" s="53" t="s">
        <v>76</v>
      </c>
      <c r="C89" s="40"/>
      <c r="D89" s="41">
        <v>50000</v>
      </c>
      <c r="E89" s="42">
        <f>C89+D89</f>
        <v>50000</v>
      </c>
      <c r="F89" s="14"/>
      <c r="G89" s="198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74">
        <f t="shared" si="49"/>
        <v>0</v>
      </c>
      <c r="S89" s="174">
        <f t="shared" si="50"/>
        <v>0</v>
      </c>
    </row>
    <row r="90" spans="1:19" ht="15.75" thickBot="1" x14ac:dyDescent="0.3">
      <c r="A90" s="172"/>
      <c r="B90" s="173" t="s">
        <v>127</v>
      </c>
      <c r="C90" s="174">
        <f t="shared" ref="C90:Q90" si="52">SUM(C85:C89)</f>
        <v>610000</v>
      </c>
      <c r="D90" s="175">
        <f t="shared" si="52"/>
        <v>800000</v>
      </c>
      <c r="E90" s="176">
        <f t="shared" si="52"/>
        <v>1410000</v>
      </c>
      <c r="F90" s="176">
        <f t="shared" si="52"/>
        <v>0</v>
      </c>
      <c r="G90" s="176">
        <f t="shared" si="52"/>
        <v>0</v>
      </c>
      <c r="H90" s="176">
        <f t="shared" si="52"/>
        <v>58000</v>
      </c>
      <c r="I90" s="176">
        <f t="shared" si="52"/>
        <v>0</v>
      </c>
      <c r="J90" s="176">
        <f t="shared" si="52"/>
        <v>0</v>
      </c>
      <c r="K90" s="176">
        <f t="shared" si="52"/>
        <v>0</v>
      </c>
      <c r="L90" s="176">
        <f t="shared" si="52"/>
        <v>0</v>
      </c>
      <c r="M90" s="176">
        <f t="shared" si="52"/>
        <v>211000</v>
      </c>
      <c r="N90" s="176">
        <f t="shared" si="52"/>
        <v>88000</v>
      </c>
      <c r="O90" s="176">
        <f t="shared" si="52"/>
        <v>0</v>
      </c>
      <c r="P90" s="176">
        <f t="shared" si="52"/>
        <v>0</v>
      </c>
      <c r="Q90" s="176">
        <f t="shared" si="52"/>
        <v>243850</v>
      </c>
      <c r="R90" s="174">
        <f t="shared" si="49"/>
        <v>600850</v>
      </c>
      <c r="S90" s="174">
        <f t="shared" si="50"/>
        <v>9150</v>
      </c>
    </row>
    <row r="91" spans="1:19" ht="15.75" thickBot="1" x14ac:dyDescent="0.3">
      <c r="A91" s="78">
        <v>426111</v>
      </c>
      <c r="B91" s="181" t="s">
        <v>77</v>
      </c>
      <c r="C91" s="182">
        <v>10000</v>
      </c>
      <c r="D91" s="183">
        <v>0</v>
      </c>
      <c r="E91" s="184">
        <f>C91+D91</f>
        <v>10000</v>
      </c>
      <c r="F91" s="197"/>
      <c r="G91" s="197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74">
        <f t="shared" si="49"/>
        <v>0</v>
      </c>
      <c r="S91" s="174">
        <f t="shared" si="50"/>
        <v>10000</v>
      </c>
    </row>
    <row r="92" spans="1:19" ht="15.75" thickBot="1" x14ac:dyDescent="0.3">
      <c r="A92" s="20">
        <v>426411</v>
      </c>
      <c r="B92" s="53" t="s">
        <v>51</v>
      </c>
      <c r="C92" s="40">
        <v>35000</v>
      </c>
      <c r="D92" s="293"/>
      <c r="E92" s="294">
        <f>C92+D92</f>
        <v>35000</v>
      </c>
      <c r="F92" s="197"/>
      <c r="G92" s="197">
        <v>2500</v>
      </c>
      <c r="H92" s="377">
        <v>4895.1000000000004</v>
      </c>
      <c r="I92" s="194"/>
      <c r="J92" s="378">
        <v>2278.5</v>
      </c>
      <c r="K92" s="194"/>
      <c r="L92" s="194"/>
      <c r="M92" s="194"/>
      <c r="N92" s="194"/>
      <c r="O92" s="194">
        <v>9284.6</v>
      </c>
      <c r="P92" s="194">
        <v>16000</v>
      </c>
      <c r="Q92" s="194"/>
      <c r="R92" s="174">
        <f t="shared" si="49"/>
        <v>34958.199999999997</v>
      </c>
      <c r="S92" s="174">
        <f t="shared" si="50"/>
        <v>41.80000000000291</v>
      </c>
    </row>
    <row r="93" spans="1:19" ht="15.75" thickBot="1" x14ac:dyDescent="0.3">
      <c r="A93" s="172"/>
      <c r="B93" s="173" t="s">
        <v>128</v>
      </c>
      <c r="C93" s="174">
        <f>C91+C92</f>
        <v>45000</v>
      </c>
      <c r="D93" s="174">
        <f>D91+D92</f>
        <v>0</v>
      </c>
      <c r="E93" s="179">
        <f>E91+E92</f>
        <v>45000</v>
      </c>
      <c r="F93" s="179">
        <f t="shared" ref="F93:Q93" si="53">F91+F92</f>
        <v>0</v>
      </c>
      <c r="G93" s="179">
        <f t="shared" si="53"/>
        <v>2500</v>
      </c>
      <c r="H93" s="179">
        <f t="shared" si="53"/>
        <v>4895.1000000000004</v>
      </c>
      <c r="I93" s="179">
        <f t="shared" si="53"/>
        <v>0</v>
      </c>
      <c r="J93" s="179">
        <f t="shared" si="53"/>
        <v>2278.5</v>
      </c>
      <c r="K93" s="179">
        <f t="shared" si="53"/>
        <v>0</v>
      </c>
      <c r="L93" s="179">
        <f t="shared" si="53"/>
        <v>0</v>
      </c>
      <c r="M93" s="179">
        <f t="shared" si="53"/>
        <v>0</v>
      </c>
      <c r="N93" s="179">
        <f t="shared" si="53"/>
        <v>0</v>
      </c>
      <c r="O93" s="179">
        <f t="shared" si="53"/>
        <v>9284.6</v>
      </c>
      <c r="P93" s="179">
        <f t="shared" si="53"/>
        <v>16000</v>
      </c>
      <c r="Q93" s="179">
        <f t="shared" si="53"/>
        <v>0</v>
      </c>
      <c r="R93" s="174">
        <f t="shared" si="49"/>
        <v>34958.199999999997</v>
      </c>
      <c r="S93" s="174">
        <f t="shared" si="50"/>
        <v>10041.800000000003</v>
      </c>
    </row>
    <row r="94" spans="1:19" ht="15.75" thickBot="1" x14ac:dyDescent="0.3">
      <c r="A94" s="78">
        <v>512241</v>
      </c>
      <c r="B94" s="177" t="s">
        <v>61</v>
      </c>
      <c r="C94" s="182"/>
      <c r="D94" s="185"/>
      <c r="E94" s="179">
        <f>C94+D94</f>
        <v>0</v>
      </c>
      <c r="F94" s="197"/>
      <c r="G94" s="14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74">
        <f t="shared" si="49"/>
        <v>0</v>
      </c>
      <c r="S94" s="174">
        <f t="shared" si="50"/>
        <v>0</v>
      </c>
    </row>
    <row r="95" spans="1:19" ht="15.75" thickBot="1" x14ac:dyDescent="0.3">
      <c r="A95" s="20">
        <v>512631</v>
      </c>
      <c r="B95" s="53" t="s">
        <v>78</v>
      </c>
      <c r="C95" s="40">
        <v>150000</v>
      </c>
      <c r="D95" s="183"/>
      <c r="E95" s="179">
        <f>C95+D95</f>
        <v>150000</v>
      </c>
      <c r="F95" s="14"/>
      <c r="G95" s="198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74">
        <f t="shared" si="49"/>
        <v>0</v>
      </c>
      <c r="S95" s="174">
        <f t="shared" si="50"/>
        <v>150000</v>
      </c>
    </row>
    <row r="96" spans="1:19" ht="15.75" thickBot="1" x14ac:dyDescent="0.3">
      <c r="A96" s="172"/>
      <c r="B96" s="173" t="s">
        <v>129</v>
      </c>
      <c r="C96" s="174">
        <f>SUM(C94:C95)</f>
        <v>150000</v>
      </c>
      <c r="D96" s="174">
        <f t="shared" ref="D96:Q96" si="54">D94+D95</f>
        <v>0</v>
      </c>
      <c r="E96" s="179">
        <f t="shared" si="54"/>
        <v>150000</v>
      </c>
      <c r="F96" s="179">
        <f t="shared" si="54"/>
        <v>0</v>
      </c>
      <c r="G96" s="179">
        <f t="shared" si="54"/>
        <v>0</v>
      </c>
      <c r="H96" s="179">
        <f t="shared" si="54"/>
        <v>0</v>
      </c>
      <c r="I96" s="179">
        <f t="shared" si="54"/>
        <v>0</v>
      </c>
      <c r="J96" s="179">
        <f t="shared" si="54"/>
        <v>0</v>
      </c>
      <c r="K96" s="179">
        <f t="shared" si="54"/>
        <v>0</v>
      </c>
      <c r="L96" s="179">
        <f t="shared" si="54"/>
        <v>0</v>
      </c>
      <c r="M96" s="179">
        <f t="shared" si="54"/>
        <v>0</v>
      </c>
      <c r="N96" s="179">
        <f t="shared" si="54"/>
        <v>0</v>
      </c>
      <c r="O96" s="179">
        <f t="shared" si="54"/>
        <v>0</v>
      </c>
      <c r="P96" s="179">
        <f t="shared" si="54"/>
        <v>0</v>
      </c>
      <c r="Q96" s="179">
        <f t="shared" si="54"/>
        <v>0</v>
      </c>
      <c r="R96" s="174">
        <f t="shared" si="49"/>
        <v>0</v>
      </c>
      <c r="S96" s="174">
        <f t="shared" si="50"/>
        <v>150000</v>
      </c>
    </row>
    <row r="97" spans="1:19" x14ac:dyDescent="0.25">
      <c r="A97" s="186"/>
      <c r="B97" s="187" t="s">
        <v>79</v>
      </c>
      <c r="C97" s="188">
        <f>C96+C93+C90+C84+C77</f>
        <v>1360000</v>
      </c>
      <c r="D97" s="189">
        <f>D96+D93+D90+D84+D77</f>
        <v>800000</v>
      </c>
      <c r="E97" s="190">
        <f>E96+E93+E90+E84+E77</f>
        <v>2160000</v>
      </c>
      <c r="F97" s="190">
        <f t="shared" ref="F97:S97" si="55">F96+F93+F90+F84+F77</f>
        <v>0</v>
      </c>
      <c r="G97" s="190">
        <f t="shared" si="55"/>
        <v>45216.9</v>
      </c>
      <c r="H97" s="190">
        <f t="shared" si="55"/>
        <v>104333.1</v>
      </c>
      <c r="I97" s="190">
        <f t="shared" si="55"/>
        <v>32350</v>
      </c>
      <c r="J97" s="190">
        <f t="shared" si="55"/>
        <v>17559.989999999998</v>
      </c>
      <c r="K97" s="190">
        <f t="shared" si="55"/>
        <v>24378.06</v>
      </c>
      <c r="L97" s="190">
        <f t="shared" si="55"/>
        <v>30398.010000000002</v>
      </c>
      <c r="M97" s="190">
        <f t="shared" si="55"/>
        <v>291022</v>
      </c>
      <c r="N97" s="190">
        <f t="shared" si="55"/>
        <v>138119.1</v>
      </c>
      <c r="O97" s="190">
        <f t="shared" si="55"/>
        <v>38317.1</v>
      </c>
      <c r="P97" s="190">
        <f t="shared" si="55"/>
        <v>30350.799999999999</v>
      </c>
      <c r="Q97" s="190">
        <f t="shared" si="55"/>
        <v>411106.9</v>
      </c>
      <c r="R97" s="190">
        <f t="shared" si="55"/>
        <v>1163151.96</v>
      </c>
      <c r="S97" s="190">
        <f t="shared" si="55"/>
        <v>196848.03999999998</v>
      </c>
    </row>
    <row r="98" spans="1:19" x14ac:dyDescent="0.25">
      <c r="A98" s="200" t="s">
        <v>80</v>
      </c>
      <c r="B98" s="425" t="s">
        <v>81</v>
      </c>
      <c r="C98" s="426"/>
      <c r="D98" s="426"/>
      <c r="E98" s="426"/>
      <c r="F98" s="427" t="s">
        <v>82</v>
      </c>
      <c r="G98" s="428"/>
      <c r="H98" s="429"/>
    </row>
    <row r="99" spans="1:19" x14ac:dyDescent="0.25">
      <c r="A99" s="20">
        <v>422121</v>
      </c>
      <c r="B99" s="53" t="s">
        <v>83</v>
      </c>
      <c r="C99" s="201">
        <v>30000</v>
      </c>
      <c r="D99" s="23">
        <v>0</v>
      </c>
      <c r="E99" s="24">
        <v>30000</v>
      </c>
      <c r="F99" s="14"/>
      <c r="G99" s="14"/>
      <c r="H99" s="14"/>
      <c r="I99" s="14"/>
      <c r="J99" s="14"/>
      <c r="K99" s="14"/>
      <c r="L99" s="14"/>
      <c r="M99" s="14"/>
      <c r="N99" s="14"/>
      <c r="O99" s="14">
        <v>23594</v>
      </c>
      <c r="P99" s="14"/>
      <c r="Q99" s="14"/>
      <c r="R99" s="14">
        <f>SUM(F99:Q99)</f>
        <v>23594</v>
      </c>
      <c r="S99" s="297">
        <f>C99-R99</f>
        <v>6406</v>
      </c>
    </row>
    <row r="100" spans="1:19" ht="15.75" thickBot="1" x14ac:dyDescent="0.3">
      <c r="A100" s="20">
        <v>422911</v>
      </c>
      <c r="B100" s="53" t="s">
        <v>84</v>
      </c>
      <c r="C100" s="202"/>
      <c r="D100" s="41">
        <v>0</v>
      </c>
      <c r="E100" s="42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>
        <f>SUM(F100:Q100)</f>
        <v>0</v>
      </c>
      <c r="S100" s="297">
        <f t="shared" ref="S100:S117" si="56">C100-R100</f>
        <v>0</v>
      </c>
    </row>
    <row r="101" spans="1:19" ht="15.75" thickBot="1" x14ac:dyDescent="0.3">
      <c r="A101" s="203"/>
      <c r="B101" s="204" t="s">
        <v>130</v>
      </c>
      <c r="C101" s="205">
        <f t="shared" ref="C101:E101" si="57">SUM(C99:C100)</f>
        <v>30000</v>
      </c>
      <c r="D101" s="206">
        <f t="shared" si="57"/>
        <v>0</v>
      </c>
      <c r="E101" s="207">
        <f t="shared" si="57"/>
        <v>30000</v>
      </c>
      <c r="F101" s="208">
        <f>SUM(F99:F100)</f>
        <v>0</v>
      </c>
      <c r="G101" s="208">
        <f t="shared" ref="G101:Q101" si="58">SUM(G99:G100)</f>
        <v>0</v>
      </c>
      <c r="H101" s="208">
        <f t="shared" si="58"/>
        <v>0</v>
      </c>
      <c r="I101" s="208">
        <f t="shared" si="58"/>
        <v>0</v>
      </c>
      <c r="J101" s="208">
        <f t="shared" si="58"/>
        <v>0</v>
      </c>
      <c r="K101" s="208">
        <f t="shared" si="58"/>
        <v>0</v>
      </c>
      <c r="L101" s="208">
        <f t="shared" si="58"/>
        <v>0</v>
      </c>
      <c r="M101" s="208">
        <f t="shared" si="58"/>
        <v>0</v>
      </c>
      <c r="N101" s="208">
        <f t="shared" si="58"/>
        <v>0</v>
      </c>
      <c r="O101" s="208">
        <f t="shared" si="58"/>
        <v>23594</v>
      </c>
      <c r="P101" s="208">
        <f t="shared" si="58"/>
        <v>0</v>
      </c>
      <c r="Q101" s="208">
        <f t="shared" si="58"/>
        <v>0</v>
      </c>
      <c r="R101" s="14">
        <f>SUM(F101:Q101)</f>
        <v>23594</v>
      </c>
      <c r="S101" s="297">
        <f t="shared" si="56"/>
        <v>6406</v>
      </c>
    </row>
    <row r="102" spans="1:19" x14ac:dyDescent="0.25">
      <c r="A102" s="78">
        <v>423419</v>
      </c>
      <c r="B102" s="177" t="s">
        <v>230</v>
      </c>
      <c r="C102" s="201">
        <v>150000</v>
      </c>
      <c r="D102" s="209">
        <v>0</v>
      </c>
      <c r="E102" s="180">
        <v>150000</v>
      </c>
      <c r="F102" s="210"/>
      <c r="G102" s="14"/>
      <c r="H102" s="14"/>
      <c r="I102" s="14"/>
      <c r="J102" s="14"/>
      <c r="K102" s="14"/>
      <c r="L102" s="14"/>
      <c r="M102" s="14"/>
      <c r="N102" s="14">
        <v>146460</v>
      </c>
      <c r="O102" s="14"/>
      <c r="P102" s="14"/>
      <c r="Q102" s="14"/>
      <c r="R102" s="208">
        <f>SUM(F102:Q102)</f>
        <v>146460</v>
      </c>
      <c r="S102" s="297">
        <f t="shared" si="56"/>
        <v>3540</v>
      </c>
    </row>
    <row r="103" spans="1:19" x14ac:dyDescent="0.25">
      <c r="A103" s="20">
        <v>423621</v>
      </c>
      <c r="B103" s="53" t="s">
        <v>85</v>
      </c>
      <c r="C103" s="201">
        <v>10000</v>
      </c>
      <c r="D103" s="23">
        <v>0</v>
      </c>
      <c r="E103" s="24">
        <v>10000</v>
      </c>
      <c r="F103" s="210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208">
        <f t="shared" ref="R103:R107" si="59">SUM(F103:Q103)</f>
        <v>0</v>
      </c>
      <c r="S103" s="297">
        <f t="shared" si="56"/>
        <v>10000</v>
      </c>
    </row>
    <row r="104" spans="1:19" x14ac:dyDescent="0.25">
      <c r="A104" s="20">
        <v>423711</v>
      </c>
      <c r="B104" s="53" t="s">
        <v>86</v>
      </c>
      <c r="C104" s="202">
        <v>0</v>
      </c>
      <c r="D104" s="111">
        <v>0</v>
      </c>
      <c r="E104" s="42">
        <v>0</v>
      </c>
      <c r="F104" s="210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208">
        <f t="shared" si="59"/>
        <v>0</v>
      </c>
      <c r="S104" s="297">
        <f t="shared" si="56"/>
        <v>0</v>
      </c>
    </row>
    <row r="105" spans="1:19" ht="15.75" thickBot="1" x14ac:dyDescent="0.3">
      <c r="A105" s="78">
        <v>423911</v>
      </c>
      <c r="B105" s="181" t="s">
        <v>87</v>
      </c>
      <c r="C105" s="211">
        <v>110000</v>
      </c>
      <c r="D105" s="212"/>
      <c r="E105" s="213">
        <v>110000</v>
      </c>
      <c r="F105" s="210"/>
      <c r="G105" s="14"/>
      <c r="H105" s="14"/>
      <c r="I105" s="14"/>
      <c r="J105" s="14"/>
      <c r="K105" s="14"/>
      <c r="L105" s="14"/>
      <c r="M105" s="14">
        <v>22000</v>
      </c>
      <c r="N105" s="14"/>
      <c r="O105" s="14"/>
      <c r="P105" s="14"/>
      <c r="Q105" s="14">
        <v>87500</v>
      </c>
      <c r="R105" s="208">
        <f t="shared" si="59"/>
        <v>109500</v>
      </c>
      <c r="S105" s="297">
        <f t="shared" si="56"/>
        <v>500</v>
      </c>
    </row>
    <row r="106" spans="1:19" ht="15.75" thickBot="1" x14ac:dyDescent="0.3">
      <c r="A106" s="203"/>
      <c r="B106" s="204" t="s">
        <v>131</v>
      </c>
      <c r="C106" s="205">
        <f>SUM(C102:C105)</f>
        <v>270000</v>
      </c>
      <c r="D106" s="214">
        <f>SUM(D102:D104)</f>
        <v>0</v>
      </c>
      <c r="E106" s="207">
        <f t="shared" ref="E106:Q106" si="60">SUM(E102:E105)</f>
        <v>270000</v>
      </c>
      <c r="F106" s="207">
        <f t="shared" si="60"/>
        <v>0</v>
      </c>
      <c r="G106" s="207">
        <f t="shared" si="60"/>
        <v>0</v>
      </c>
      <c r="H106" s="207">
        <f t="shared" si="60"/>
        <v>0</v>
      </c>
      <c r="I106" s="207">
        <f t="shared" si="60"/>
        <v>0</v>
      </c>
      <c r="J106" s="207">
        <f t="shared" si="60"/>
        <v>0</v>
      </c>
      <c r="K106" s="207">
        <f t="shared" si="60"/>
        <v>0</v>
      </c>
      <c r="L106" s="207">
        <f t="shared" si="60"/>
        <v>0</v>
      </c>
      <c r="M106" s="207">
        <f t="shared" si="60"/>
        <v>22000</v>
      </c>
      <c r="N106" s="207">
        <f t="shared" si="60"/>
        <v>146460</v>
      </c>
      <c r="O106" s="207">
        <f t="shared" si="60"/>
        <v>0</v>
      </c>
      <c r="P106" s="207">
        <f t="shared" si="60"/>
        <v>0</v>
      </c>
      <c r="Q106" s="207">
        <f t="shared" si="60"/>
        <v>87500</v>
      </c>
      <c r="R106" s="208">
        <f t="shared" si="59"/>
        <v>255960</v>
      </c>
      <c r="S106" s="297">
        <f t="shared" si="56"/>
        <v>14040</v>
      </c>
    </row>
    <row r="107" spans="1:19" ht="15.75" thickBot="1" x14ac:dyDescent="0.3">
      <c r="A107" s="20">
        <v>424221</v>
      </c>
      <c r="B107" s="53" t="s">
        <v>88</v>
      </c>
      <c r="C107" s="202">
        <v>150000</v>
      </c>
      <c r="D107" s="41">
        <v>0</v>
      </c>
      <c r="E107" s="42">
        <v>150000</v>
      </c>
      <c r="F107" s="210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>
        <v>150000</v>
      </c>
      <c r="R107" s="208">
        <f t="shared" si="59"/>
        <v>150000</v>
      </c>
      <c r="S107" s="297">
        <f t="shared" si="56"/>
        <v>0</v>
      </c>
    </row>
    <row r="108" spans="1:19" ht="15.75" thickBot="1" x14ac:dyDescent="0.3">
      <c r="A108" s="203"/>
      <c r="B108" s="204" t="s">
        <v>132</v>
      </c>
      <c r="C108" s="215">
        <f>SUM(C107:C107)</f>
        <v>150000</v>
      </c>
      <c r="D108" s="216">
        <f>SUM(D107:D107)</f>
        <v>0</v>
      </c>
      <c r="E108" s="217">
        <f>SUM(E107:E107)</f>
        <v>150000</v>
      </c>
      <c r="F108" s="217">
        <f>SUM(F107:F107)</f>
        <v>0</v>
      </c>
      <c r="G108" s="217">
        <f t="shared" ref="G108:Q108" si="61">SUM(G107:G107)</f>
        <v>0</v>
      </c>
      <c r="H108" s="217">
        <f t="shared" si="61"/>
        <v>0</v>
      </c>
      <c r="I108" s="217">
        <f t="shared" si="61"/>
        <v>0</v>
      </c>
      <c r="J108" s="217">
        <f t="shared" si="61"/>
        <v>0</v>
      </c>
      <c r="K108" s="217">
        <f t="shared" si="61"/>
        <v>0</v>
      </c>
      <c r="L108" s="217">
        <f t="shared" si="61"/>
        <v>0</v>
      </c>
      <c r="M108" s="217">
        <f t="shared" si="61"/>
        <v>0</v>
      </c>
      <c r="N108" s="217">
        <f t="shared" si="61"/>
        <v>0</v>
      </c>
      <c r="O108" s="217">
        <f t="shared" si="61"/>
        <v>0</v>
      </c>
      <c r="P108" s="217">
        <f t="shared" si="61"/>
        <v>0</v>
      </c>
      <c r="Q108" s="217">
        <f t="shared" si="61"/>
        <v>150000</v>
      </c>
      <c r="R108" s="300">
        <f t="shared" ref="R108:R113" si="62">SUM(F108:Q108)</f>
        <v>150000</v>
      </c>
      <c r="S108" s="297">
        <f t="shared" si="56"/>
        <v>0</v>
      </c>
    </row>
    <row r="109" spans="1:19" ht="15.75" thickBot="1" x14ac:dyDescent="0.3">
      <c r="A109" s="78">
        <v>426811</v>
      </c>
      <c r="B109" s="177" t="s">
        <v>89</v>
      </c>
      <c r="C109" s="127">
        <v>20000</v>
      </c>
      <c r="D109" s="218"/>
      <c r="E109" s="219">
        <v>20000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>
        <v>12970</v>
      </c>
      <c r="R109" s="300">
        <f t="shared" si="62"/>
        <v>12970</v>
      </c>
      <c r="S109" s="297">
        <f t="shared" si="56"/>
        <v>7030</v>
      </c>
    </row>
    <row r="110" spans="1:19" ht="15.75" thickBot="1" x14ac:dyDescent="0.3">
      <c r="A110" s="203"/>
      <c r="B110" s="204" t="s">
        <v>133</v>
      </c>
      <c r="C110" s="205">
        <f t="shared" ref="C110:Q110" si="63">C109</f>
        <v>20000</v>
      </c>
      <c r="D110" s="214">
        <f t="shared" si="63"/>
        <v>0</v>
      </c>
      <c r="E110" s="207">
        <f t="shared" si="63"/>
        <v>20000</v>
      </c>
      <c r="F110" s="207">
        <f>F109</f>
        <v>0</v>
      </c>
      <c r="G110" s="207">
        <f t="shared" si="63"/>
        <v>0</v>
      </c>
      <c r="H110" s="207">
        <f t="shared" si="63"/>
        <v>0</v>
      </c>
      <c r="I110" s="207">
        <f t="shared" si="63"/>
        <v>0</v>
      </c>
      <c r="J110" s="207">
        <f t="shared" si="63"/>
        <v>0</v>
      </c>
      <c r="K110" s="207">
        <f t="shared" si="63"/>
        <v>0</v>
      </c>
      <c r="L110" s="207">
        <f t="shared" si="63"/>
        <v>0</v>
      </c>
      <c r="M110" s="207">
        <f t="shared" si="63"/>
        <v>0</v>
      </c>
      <c r="N110" s="207">
        <f t="shared" si="63"/>
        <v>0</v>
      </c>
      <c r="O110" s="207">
        <f t="shared" si="63"/>
        <v>0</v>
      </c>
      <c r="P110" s="207">
        <f t="shared" si="63"/>
        <v>0</v>
      </c>
      <c r="Q110" s="207">
        <f t="shared" si="63"/>
        <v>12970</v>
      </c>
      <c r="R110" s="300">
        <f t="shared" si="62"/>
        <v>12970</v>
      </c>
      <c r="S110" s="297">
        <f t="shared" si="56"/>
        <v>7030</v>
      </c>
    </row>
    <row r="111" spans="1:19" ht="15.75" thickBot="1" x14ac:dyDescent="0.3">
      <c r="A111" s="78">
        <v>512211</v>
      </c>
      <c r="B111" s="181" t="s">
        <v>90</v>
      </c>
      <c r="C111" s="220">
        <v>25000</v>
      </c>
      <c r="D111" s="221"/>
      <c r="E111" s="222">
        <v>25000</v>
      </c>
      <c r="F111" s="297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300">
        <f t="shared" si="62"/>
        <v>0</v>
      </c>
      <c r="S111" s="297">
        <f t="shared" si="56"/>
        <v>25000</v>
      </c>
    </row>
    <row r="112" spans="1:19" ht="15.75" thickBot="1" x14ac:dyDescent="0.3">
      <c r="A112" s="78">
        <v>512241</v>
      </c>
      <c r="B112" s="133" t="s">
        <v>61</v>
      </c>
      <c r="C112" s="220">
        <v>25000</v>
      </c>
      <c r="D112" s="223"/>
      <c r="E112" s="64">
        <v>25000</v>
      </c>
      <c r="F112" s="297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300">
        <f t="shared" si="62"/>
        <v>0</v>
      </c>
      <c r="S112" s="297">
        <f t="shared" si="56"/>
        <v>25000</v>
      </c>
    </row>
    <row r="113" spans="1:19" x14ac:dyDescent="0.25">
      <c r="A113" s="224"/>
      <c r="B113" s="225" t="s">
        <v>134</v>
      </c>
      <c r="C113" s="226">
        <f>SUM(C111:C112)</f>
        <v>50000</v>
      </c>
      <c r="D113" s="41">
        <v>0</v>
      </c>
      <c r="E113" s="227">
        <f>SUM(E111:E112)</f>
        <v>50000</v>
      </c>
      <c r="F113" s="300">
        <f>SUM(F111:F112)</f>
        <v>0</v>
      </c>
      <c r="G113" s="300">
        <f t="shared" ref="G113:Q113" si="64">SUM(G111:G112)</f>
        <v>0</v>
      </c>
      <c r="H113" s="300">
        <f t="shared" si="64"/>
        <v>0</v>
      </c>
      <c r="I113" s="300">
        <f t="shared" si="64"/>
        <v>0</v>
      </c>
      <c r="J113" s="300">
        <f t="shared" si="64"/>
        <v>0</v>
      </c>
      <c r="K113" s="300">
        <f t="shared" si="64"/>
        <v>0</v>
      </c>
      <c r="L113" s="300">
        <f t="shared" si="64"/>
        <v>0</v>
      </c>
      <c r="M113" s="300">
        <f t="shared" si="64"/>
        <v>0</v>
      </c>
      <c r="N113" s="300">
        <f t="shared" si="64"/>
        <v>0</v>
      </c>
      <c r="O113" s="300">
        <f t="shared" si="64"/>
        <v>0</v>
      </c>
      <c r="P113" s="300">
        <f t="shared" si="64"/>
        <v>0</v>
      </c>
      <c r="Q113" s="300">
        <f t="shared" si="64"/>
        <v>0</v>
      </c>
      <c r="R113" s="300">
        <f t="shared" si="62"/>
        <v>0</v>
      </c>
      <c r="S113" s="297">
        <f t="shared" si="56"/>
        <v>50000</v>
      </c>
    </row>
    <row r="114" spans="1:19" x14ac:dyDescent="0.25">
      <c r="A114" s="186"/>
      <c r="B114" s="228" t="s">
        <v>91</v>
      </c>
      <c r="C114" s="188">
        <f>SUM(C101+C106+C108+C110+C113)</f>
        <v>520000</v>
      </c>
      <c r="D114" s="229">
        <v>0</v>
      </c>
      <c r="E114" s="230">
        <f>SUM(E101+E106+E108+E110+E113)</f>
        <v>520000</v>
      </c>
      <c r="F114" s="300">
        <f>F101+F106+F108+F113</f>
        <v>0</v>
      </c>
      <c r="G114" s="208">
        <f t="shared" ref="G114:Q114" si="65">G101+G106+G108+G113</f>
        <v>0</v>
      </c>
      <c r="H114" s="208">
        <f t="shared" si="65"/>
        <v>0</v>
      </c>
      <c r="I114" s="208">
        <f t="shared" si="65"/>
        <v>0</v>
      </c>
      <c r="J114" s="208">
        <f t="shared" si="65"/>
        <v>0</v>
      </c>
      <c r="K114" s="208">
        <f t="shared" si="65"/>
        <v>0</v>
      </c>
      <c r="L114" s="208">
        <f t="shared" si="65"/>
        <v>0</v>
      </c>
      <c r="M114" s="208">
        <f t="shared" si="65"/>
        <v>22000</v>
      </c>
      <c r="N114" s="208">
        <f t="shared" si="65"/>
        <v>146460</v>
      </c>
      <c r="O114" s="208">
        <f t="shared" si="65"/>
        <v>23594</v>
      </c>
      <c r="P114" s="208">
        <f t="shared" si="65"/>
        <v>0</v>
      </c>
      <c r="Q114" s="208">
        <f t="shared" si="65"/>
        <v>237500</v>
      </c>
      <c r="R114" s="300">
        <f>R101+R106+R108+R110+R113</f>
        <v>442524</v>
      </c>
      <c r="S114" s="299">
        <f t="shared" si="56"/>
        <v>77476</v>
      </c>
    </row>
    <row r="115" spans="1:19" ht="21" customHeight="1" x14ac:dyDescent="0.25">
      <c r="A115" s="344" t="s">
        <v>92</v>
      </c>
      <c r="B115" s="291" t="s">
        <v>219</v>
      </c>
      <c r="C115" s="292"/>
      <c r="D115" s="231"/>
      <c r="E115" s="232"/>
      <c r="F115" s="14"/>
      <c r="G115" s="14"/>
      <c r="H115" s="14"/>
      <c r="S115" s="299">
        <f t="shared" si="56"/>
        <v>0</v>
      </c>
    </row>
    <row r="116" spans="1:19" x14ac:dyDescent="0.25">
      <c r="A116" s="338">
        <v>423911</v>
      </c>
      <c r="B116" s="90" t="s">
        <v>135</v>
      </c>
      <c r="C116" s="233">
        <v>160000</v>
      </c>
      <c r="D116" s="233"/>
      <c r="E116" s="234">
        <v>160000</v>
      </c>
      <c r="F116" s="14"/>
      <c r="G116" s="14"/>
      <c r="H116" s="14"/>
      <c r="I116" s="14"/>
      <c r="J116" s="14"/>
      <c r="K116" s="14"/>
      <c r="L116" s="14"/>
      <c r="M116" s="14"/>
      <c r="N116" s="14">
        <v>39308.199999999997</v>
      </c>
      <c r="O116" s="14"/>
      <c r="P116" s="14"/>
      <c r="Q116" s="14"/>
      <c r="R116" s="14">
        <f>SUM(F116:Q116)</f>
        <v>39308.199999999997</v>
      </c>
      <c r="S116" s="299">
        <f t="shared" si="56"/>
        <v>120691.8</v>
      </c>
    </row>
    <row r="117" spans="1:19" x14ac:dyDescent="0.25">
      <c r="A117" s="338">
        <v>511393</v>
      </c>
      <c r="B117" s="90" t="s">
        <v>229</v>
      </c>
      <c r="C117" s="233">
        <v>5778570</v>
      </c>
      <c r="D117" s="233"/>
      <c r="E117" s="234">
        <v>5778570</v>
      </c>
      <c r="F117" s="14"/>
      <c r="G117" s="14"/>
      <c r="H117" s="14"/>
      <c r="I117" s="14"/>
      <c r="J117" s="14"/>
      <c r="K117" s="14"/>
      <c r="L117" s="14"/>
      <c r="M117" s="14"/>
      <c r="N117" s="14">
        <v>3926895</v>
      </c>
      <c r="O117" s="14">
        <v>1851674.28</v>
      </c>
      <c r="P117" s="14"/>
      <c r="Q117" s="14"/>
      <c r="R117" s="14">
        <f>SUM(F117:Q117)</f>
        <v>5778569.2800000003</v>
      </c>
      <c r="S117" s="299">
        <f t="shared" si="56"/>
        <v>0.71999999973922968</v>
      </c>
    </row>
    <row r="118" spans="1:19" x14ac:dyDescent="0.25">
      <c r="A118" s="235"/>
      <c r="B118" s="373" t="s">
        <v>220</v>
      </c>
      <c r="C118" s="231">
        <f>SUM(C116:C117)</f>
        <v>5938570</v>
      </c>
      <c r="D118" s="231"/>
      <c r="E118" s="231">
        <f>SUM(E116:E117)</f>
        <v>5938570</v>
      </c>
      <c r="F118" s="231">
        <f t="shared" ref="F118:Q118" si="66">SUM(F116:F117)</f>
        <v>0</v>
      </c>
      <c r="G118" s="231">
        <f t="shared" si="66"/>
        <v>0</v>
      </c>
      <c r="H118" s="231">
        <f t="shared" si="66"/>
        <v>0</v>
      </c>
      <c r="I118" s="231">
        <f t="shared" si="66"/>
        <v>0</v>
      </c>
      <c r="J118" s="231">
        <f t="shared" si="66"/>
        <v>0</v>
      </c>
      <c r="K118" s="231">
        <f t="shared" si="66"/>
        <v>0</v>
      </c>
      <c r="L118" s="231">
        <f t="shared" si="66"/>
        <v>0</v>
      </c>
      <c r="M118" s="231">
        <f t="shared" si="66"/>
        <v>0</v>
      </c>
      <c r="N118" s="231">
        <f t="shared" si="66"/>
        <v>3966203.2</v>
      </c>
      <c r="O118" s="231">
        <f t="shared" si="66"/>
        <v>1851674.28</v>
      </c>
      <c r="P118" s="231">
        <f t="shared" si="66"/>
        <v>0</v>
      </c>
      <c r="Q118" s="231">
        <f t="shared" si="66"/>
        <v>0</v>
      </c>
      <c r="R118" s="236">
        <f>SUM(F118:Q118)</f>
        <v>5817877.4800000004</v>
      </c>
      <c r="S118" s="231">
        <f t="shared" ref="S118" si="67">SUM(S116:S117)</f>
        <v>120692.51999999974</v>
      </c>
    </row>
    <row r="119" spans="1:19" x14ac:dyDescent="0.25">
      <c r="A119" s="238"/>
      <c r="B119" s="239"/>
      <c r="C119" s="240"/>
      <c r="D119" s="241"/>
      <c r="E119" s="242"/>
      <c r="F119" s="231"/>
      <c r="G119" s="231"/>
      <c r="H119" s="231"/>
    </row>
    <row r="120" spans="1:19" x14ac:dyDescent="0.25">
      <c r="A120" s="244"/>
      <c r="B120" s="290" t="s">
        <v>136</v>
      </c>
      <c r="C120" s="245"/>
      <c r="D120" s="246"/>
      <c r="E120" s="247"/>
      <c r="F120" s="248"/>
      <c r="G120" s="248"/>
      <c r="H120" s="248"/>
    </row>
    <row r="121" spans="1:19" x14ac:dyDescent="0.25">
      <c r="A121" s="323" t="s">
        <v>93</v>
      </c>
      <c r="B121" s="324" t="s">
        <v>94</v>
      </c>
      <c r="C121" s="325" t="s">
        <v>95</v>
      </c>
      <c r="D121" s="326" t="s">
        <v>96</v>
      </c>
      <c r="E121" s="327" t="s">
        <v>97</v>
      </c>
      <c r="F121" s="289"/>
      <c r="G121" s="289"/>
      <c r="H121" s="289"/>
    </row>
    <row r="122" spans="1:19" x14ac:dyDescent="0.25">
      <c r="A122" s="328">
        <v>423911</v>
      </c>
      <c r="B122" s="329" t="s">
        <v>45</v>
      </c>
      <c r="C122" s="330">
        <v>380000</v>
      </c>
      <c r="D122" s="326"/>
      <c r="E122" s="331">
        <v>380000</v>
      </c>
      <c r="F122" s="289"/>
      <c r="G122" s="289"/>
      <c r="H122" s="289"/>
    </row>
    <row r="123" spans="1:19" x14ac:dyDescent="0.25">
      <c r="A123" s="328">
        <v>423419</v>
      </c>
      <c r="B123" s="329" t="s">
        <v>68</v>
      </c>
      <c r="C123" s="330">
        <v>20000</v>
      </c>
      <c r="D123" s="326"/>
      <c r="E123" s="327">
        <v>20000</v>
      </c>
      <c r="F123" s="289"/>
      <c r="G123" s="289"/>
      <c r="H123" s="289"/>
    </row>
    <row r="124" spans="1:19" x14ac:dyDescent="0.25">
      <c r="A124" s="328">
        <v>423599</v>
      </c>
      <c r="B124" s="329" t="s">
        <v>42</v>
      </c>
      <c r="C124" s="330">
        <v>60000</v>
      </c>
      <c r="D124" s="326"/>
      <c r="E124" s="327">
        <v>60000</v>
      </c>
      <c r="F124" s="289"/>
      <c r="G124" s="289"/>
      <c r="H124" s="289"/>
      <c r="K124" s="193"/>
    </row>
    <row r="125" spans="1:19" ht="15.75" thickBot="1" x14ac:dyDescent="0.3">
      <c r="A125" s="328">
        <v>423711</v>
      </c>
      <c r="B125" s="329" t="s">
        <v>98</v>
      </c>
      <c r="C125" s="332">
        <v>40000</v>
      </c>
      <c r="D125" s="333"/>
      <c r="E125" s="334">
        <v>40000</v>
      </c>
      <c r="F125" s="289"/>
      <c r="G125" s="289"/>
      <c r="H125" s="289"/>
    </row>
    <row r="126" spans="1:19" ht="15.75" thickBot="1" x14ac:dyDescent="0.3">
      <c r="A126" s="328"/>
      <c r="B126" s="329" t="s">
        <v>211</v>
      </c>
      <c r="C126" s="263">
        <f>SUM(C122:C125)</f>
        <v>500000</v>
      </c>
      <c r="D126" s="335">
        <f t="shared" ref="D126:H126" si="68">SUM(D122:D125)</f>
        <v>0</v>
      </c>
      <c r="E126" s="336">
        <f t="shared" si="68"/>
        <v>500000</v>
      </c>
      <c r="F126" s="336">
        <f t="shared" si="68"/>
        <v>0</v>
      </c>
      <c r="G126" s="336">
        <f t="shared" si="68"/>
        <v>0</v>
      </c>
      <c r="H126" s="336">
        <f t="shared" si="68"/>
        <v>0</v>
      </c>
    </row>
    <row r="127" spans="1:19" x14ac:dyDescent="0.25">
      <c r="A127" s="250" t="s">
        <v>93</v>
      </c>
      <c r="B127" s="251" t="s">
        <v>99</v>
      </c>
      <c r="C127" s="252"/>
      <c r="D127" s="253"/>
      <c r="E127" s="254"/>
      <c r="F127" s="249"/>
      <c r="G127" s="249"/>
      <c r="H127" s="249"/>
    </row>
    <row r="128" spans="1:19" x14ac:dyDescent="0.25">
      <c r="A128" s="255">
        <v>423911</v>
      </c>
      <c r="B128" s="256" t="s">
        <v>100</v>
      </c>
      <c r="C128" s="252">
        <v>100000</v>
      </c>
      <c r="D128" s="253"/>
      <c r="E128" s="254">
        <v>100000</v>
      </c>
      <c r="F128" s="249"/>
      <c r="G128" s="249"/>
      <c r="H128" s="249"/>
    </row>
    <row r="129" spans="1:19" x14ac:dyDescent="0.25">
      <c r="A129" s="255">
        <v>423419</v>
      </c>
      <c r="B129" s="256" t="s">
        <v>68</v>
      </c>
      <c r="C129" s="252">
        <v>15000</v>
      </c>
      <c r="D129" s="253"/>
      <c r="E129" s="254">
        <v>15000</v>
      </c>
      <c r="F129" s="249"/>
      <c r="G129" s="249"/>
      <c r="H129" s="249"/>
    </row>
    <row r="130" spans="1:19" x14ac:dyDescent="0.25">
      <c r="A130" s="255">
        <v>423599</v>
      </c>
      <c r="B130" s="256" t="s">
        <v>42</v>
      </c>
      <c r="C130" s="252">
        <v>15000</v>
      </c>
      <c r="D130" s="253"/>
      <c r="E130" s="254">
        <v>15000</v>
      </c>
      <c r="F130" s="249"/>
      <c r="G130" s="249"/>
      <c r="H130" s="249"/>
    </row>
    <row r="131" spans="1:19" ht="15.75" thickBot="1" x14ac:dyDescent="0.3">
      <c r="A131" s="255">
        <v>423621</v>
      </c>
      <c r="B131" s="256" t="s">
        <v>101</v>
      </c>
      <c r="C131" s="257">
        <v>20000</v>
      </c>
      <c r="D131" s="258"/>
      <c r="E131" s="259">
        <v>20000</v>
      </c>
      <c r="F131" s="249"/>
      <c r="G131" s="249"/>
      <c r="H131" s="249"/>
    </row>
    <row r="132" spans="1:19" ht="15.75" thickBot="1" x14ac:dyDescent="0.3">
      <c r="A132" s="255">
        <v>423711</v>
      </c>
      <c r="B132" s="256" t="s">
        <v>44</v>
      </c>
      <c r="C132" s="260">
        <v>15000</v>
      </c>
      <c r="D132" s="261"/>
      <c r="E132" s="262">
        <v>15000</v>
      </c>
      <c r="F132" s="249"/>
      <c r="G132" s="249"/>
      <c r="H132" s="249"/>
      <c r="L132" s="374"/>
    </row>
    <row r="133" spans="1:19" ht="16.5" thickTop="1" thickBot="1" x14ac:dyDescent="0.3">
      <c r="A133" s="255"/>
      <c r="B133" s="256" t="s">
        <v>102</v>
      </c>
      <c r="C133" s="263">
        <f>SUM(C128:C132)</f>
        <v>165000</v>
      </c>
      <c r="D133" s="264">
        <f>SUM(D128:D132)</f>
        <v>0</v>
      </c>
      <c r="E133" s="265">
        <f>SUM(E128:E132)</f>
        <v>165000</v>
      </c>
      <c r="F133" s="265">
        <f t="shared" ref="F133:H133" si="69">SUM(F128:F132)</f>
        <v>0</v>
      </c>
      <c r="G133" s="265">
        <f t="shared" si="69"/>
        <v>0</v>
      </c>
      <c r="H133" s="265">
        <f t="shared" si="69"/>
        <v>0</v>
      </c>
      <c r="L133" s="369"/>
    </row>
    <row r="134" spans="1:19" ht="15.75" thickBot="1" x14ac:dyDescent="0.3">
      <c r="A134" s="266">
        <v>426111</v>
      </c>
      <c r="B134" s="267" t="s">
        <v>49</v>
      </c>
      <c r="C134" s="268">
        <v>5000</v>
      </c>
      <c r="D134" s="269"/>
      <c r="E134" s="270">
        <v>5000</v>
      </c>
      <c r="F134" s="249"/>
      <c r="G134" s="249"/>
      <c r="H134" s="249"/>
      <c r="L134" s="372"/>
    </row>
    <row r="135" spans="1:19" ht="15.75" thickBot="1" x14ac:dyDescent="0.3">
      <c r="A135" s="271"/>
      <c r="B135" s="272" t="s">
        <v>103</v>
      </c>
      <c r="C135" s="268">
        <f>C134</f>
        <v>5000</v>
      </c>
      <c r="D135" s="249"/>
      <c r="E135" s="270">
        <f>E134</f>
        <v>5000</v>
      </c>
      <c r="F135" s="249"/>
      <c r="G135" s="249"/>
      <c r="H135" s="249"/>
      <c r="L135" s="371"/>
    </row>
    <row r="136" spans="1:19" x14ac:dyDescent="0.25">
      <c r="A136" s="249"/>
      <c r="B136" s="248" t="s">
        <v>104</v>
      </c>
      <c r="C136" s="273">
        <f>SUM(C133+C135)</f>
        <v>170000</v>
      </c>
      <c r="D136" s="274">
        <f>SUM(D133+D135)</f>
        <v>0</v>
      </c>
      <c r="E136" s="273">
        <f>SUM(E133+E135)</f>
        <v>170000</v>
      </c>
      <c r="F136" s="273">
        <f t="shared" ref="F136:H136" si="70">SUM(F133+F135)</f>
        <v>0</v>
      </c>
      <c r="G136" s="273">
        <f t="shared" si="70"/>
        <v>0</v>
      </c>
      <c r="H136" s="273">
        <f t="shared" si="70"/>
        <v>0</v>
      </c>
      <c r="L136" s="370"/>
    </row>
    <row r="137" spans="1:19" ht="15.75" x14ac:dyDescent="0.25">
      <c r="A137" s="275" t="s">
        <v>9</v>
      </c>
      <c r="B137" s="276" t="s">
        <v>105</v>
      </c>
      <c r="C137" s="277"/>
      <c r="D137" s="277"/>
      <c r="E137" s="277"/>
      <c r="F137" s="249"/>
      <c r="G137" s="249"/>
      <c r="H137" s="249"/>
      <c r="L137" s="370"/>
    </row>
    <row r="138" spans="1:19" ht="15.75" thickBot="1" x14ac:dyDescent="0.3">
      <c r="A138" s="266">
        <v>423911</v>
      </c>
      <c r="B138" s="267" t="s">
        <v>45</v>
      </c>
      <c r="C138" s="249">
        <v>70000</v>
      </c>
      <c r="D138" s="249"/>
      <c r="E138" s="278">
        <v>70000</v>
      </c>
      <c r="F138" s="249"/>
      <c r="G138" s="249"/>
      <c r="H138" s="249"/>
      <c r="L138" s="372"/>
    </row>
    <row r="139" spans="1:19" x14ac:dyDescent="0.25">
      <c r="A139" s="255">
        <v>423419</v>
      </c>
      <c r="B139" s="279" t="s">
        <v>68</v>
      </c>
      <c r="C139" s="249">
        <v>10000</v>
      </c>
      <c r="D139" s="249"/>
      <c r="E139" s="278">
        <v>10000</v>
      </c>
      <c r="F139" s="249"/>
      <c r="G139" s="249"/>
      <c r="H139" s="249"/>
    </row>
    <row r="140" spans="1:19" x14ac:dyDescent="0.25">
      <c r="A140" s="280">
        <v>423599</v>
      </c>
      <c r="B140" s="279" t="s">
        <v>42</v>
      </c>
      <c r="C140" s="249">
        <v>10000</v>
      </c>
      <c r="D140" s="249"/>
      <c r="E140" s="278">
        <v>10000</v>
      </c>
      <c r="F140" s="249"/>
      <c r="G140" s="249"/>
      <c r="H140" s="249"/>
    </row>
    <row r="141" spans="1:19" x14ac:dyDescent="0.25">
      <c r="A141" s="281">
        <v>423711</v>
      </c>
      <c r="B141" s="282" t="s">
        <v>98</v>
      </c>
      <c r="C141" s="283">
        <v>10000</v>
      </c>
      <c r="D141" s="284"/>
      <c r="E141" s="285">
        <v>10000</v>
      </c>
      <c r="F141" s="249"/>
      <c r="G141" s="249"/>
      <c r="H141" s="249"/>
    </row>
    <row r="142" spans="1:19" x14ac:dyDescent="0.25">
      <c r="A142" s="249"/>
      <c r="B142" s="286" t="s">
        <v>106</v>
      </c>
      <c r="C142" s="248">
        <f>SUM(C138:C141)</f>
        <v>100000</v>
      </c>
      <c r="D142" s="287"/>
      <c r="E142" s="288">
        <f>SUM(E138:E141)</f>
        <v>100000</v>
      </c>
      <c r="F142" s="288">
        <f t="shared" ref="F142:H142" si="71">SUM(F138:F141)</f>
        <v>0</v>
      </c>
      <c r="G142" s="288">
        <f t="shared" si="71"/>
        <v>0</v>
      </c>
      <c r="H142" s="288">
        <f t="shared" si="71"/>
        <v>0</v>
      </c>
    </row>
    <row r="143" spans="1:19" x14ac:dyDescent="0.25">
      <c r="A143" s="339" t="s">
        <v>9</v>
      </c>
      <c r="B143" s="340" t="s">
        <v>217</v>
      </c>
      <c r="C143" s="341"/>
      <c r="D143" s="342"/>
      <c r="E143" s="342"/>
      <c r="F143" s="343"/>
      <c r="G143" s="343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</row>
    <row r="144" spans="1:19" x14ac:dyDescent="0.25">
      <c r="A144" s="345">
        <v>422911</v>
      </c>
      <c r="B144" s="346" t="s">
        <v>107</v>
      </c>
      <c r="C144" s="210">
        <v>30000</v>
      </c>
      <c r="D144" s="210"/>
      <c r="E144" s="347">
        <v>30000</v>
      </c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>
        <f>SUM(F144:Q144)</f>
        <v>0</v>
      </c>
      <c r="S144" s="210">
        <f>SUM(C144-R144)</f>
        <v>30000</v>
      </c>
    </row>
    <row r="145" spans="1:19" x14ac:dyDescent="0.25">
      <c r="A145" s="348"/>
      <c r="B145" s="349" t="s">
        <v>215</v>
      </c>
      <c r="C145" s="350">
        <f>C144</f>
        <v>30000</v>
      </c>
      <c r="D145" s="210"/>
      <c r="E145" s="351">
        <f>E144</f>
        <v>30000</v>
      </c>
      <c r="F145" s="351">
        <f t="shared" ref="F145:H145" si="72">F144</f>
        <v>0</v>
      </c>
      <c r="G145" s="351">
        <f t="shared" si="72"/>
        <v>0</v>
      </c>
      <c r="H145" s="351">
        <f t="shared" si="72"/>
        <v>0</v>
      </c>
      <c r="R145" s="365">
        <f t="shared" ref="R145:R151" si="73">SUM(F145:Q145)</f>
        <v>0</v>
      </c>
      <c r="S145" s="365">
        <f t="shared" ref="S145:S151" si="74">SUM(C145-R145)</f>
        <v>30000</v>
      </c>
    </row>
    <row r="146" spans="1:19" x14ac:dyDescent="0.25">
      <c r="A146" s="352">
        <v>423419</v>
      </c>
      <c r="B146" s="353" t="s">
        <v>108</v>
      </c>
      <c r="C146" s="354">
        <v>3000</v>
      </c>
      <c r="D146" s="210"/>
      <c r="E146" s="355">
        <v>3000</v>
      </c>
      <c r="F146" s="210"/>
      <c r="G146" s="210"/>
      <c r="H146" s="210"/>
      <c r="I146" s="210">
        <v>1464</v>
      </c>
      <c r="J146" s="210"/>
      <c r="K146" s="210"/>
      <c r="L146" s="210"/>
      <c r="M146" s="210"/>
      <c r="N146" s="210"/>
      <c r="O146" s="210"/>
      <c r="P146" s="210"/>
      <c r="Q146" s="210"/>
      <c r="R146" s="210">
        <f t="shared" si="73"/>
        <v>1464</v>
      </c>
      <c r="S146" s="210">
        <f t="shared" si="74"/>
        <v>1536</v>
      </c>
    </row>
    <row r="147" spans="1:19" x14ac:dyDescent="0.25">
      <c r="A147" s="89">
        <v>423911</v>
      </c>
      <c r="B147" s="181" t="s">
        <v>45</v>
      </c>
      <c r="C147" s="210">
        <v>300000</v>
      </c>
      <c r="D147" s="210"/>
      <c r="E147" s="347">
        <v>300000</v>
      </c>
      <c r="F147" s="210"/>
      <c r="G147" s="210"/>
      <c r="H147" s="210"/>
      <c r="I147" s="210"/>
      <c r="J147" s="210"/>
      <c r="K147" s="210">
        <v>150000</v>
      </c>
      <c r="L147" s="210"/>
      <c r="M147" s="210"/>
      <c r="N147" s="210"/>
      <c r="O147" s="210"/>
      <c r="P147" s="210"/>
      <c r="Q147" s="210">
        <v>150000</v>
      </c>
      <c r="R147" s="210">
        <f t="shared" si="73"/>
        <v>300000</v>
      </c>
      <c r="S147" s="210">
        <f t="shared" si="74"/>
        <v>0</v>
      </c>
    </row>
    <row r="148" spans="1:19" x14ac:dyDescent="0.25">
      <c r="A148" s="162">
        <v>423599</v>
      </c>
      <c r="B148" s="308" t="s">
        <v>42</v>
      </c>
      <c r="C148" s="210">
        <v>50000</v>
      </c>
      <c r="D148" s="210"/>
      <c r="E148" s="347">
        <v>50000</v>
      </c>
      <c r="F148" s="210"/>
      <c r="G148" s="210"/>
      <c r="H148" s="210"/>
      <c r="I148" s="210"/>
      <c r="J148" s="210"/>
      <c r="K148" s="210"/>
      <c r="L148" s="210">
        <v>50000</v>
      </c>
      <c r="M148" s="210"/>
      <c r="N148" s="210"/>
      <c r="O148" s="210"/>
      <c r="P148" s="210"/>
      <c r="Q148" s="210"/>
      <c r="R148" s="210">
        <f t="shared" si="73"/>
        <v>50000</v>
      </c>
      <c r="S148" s="210">
        <f t="shared" si="74"/>
        <v>0</v>
      </c>
    </row>
    <row r="149" spans="1:19" x14ac:dyDescent="0.25">
      <c r="A149" s="356">
        <v>423711</v>
      </c>
      <c r="B149" s="181" t="s">
        <v>98</v>
      </c>
      <c r="C149" s="357"/>
      <c r="D149" s="358"/>
      <c r="E149" s="359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>
        <f t="shared" si="73"/>
        <v>0</v>
      </c>
      <c r="S149" s="210">
        <f t="shared" si="74"/>
        <v>0</v>
      </c>
    </row>
    <row r="150" spans="1:19" x14ac:dyDescent="0.25">
      <c r="A150" s="210"/>
      <c r="B150" s="360" t="s">
        <v>216</v>
      </c>
      <c r="C150" s="350">
        <f>SUM(C146:C149)</f>
        <v>353000</v>
      </c>
      <c r="D150" s="210"/>
      <c r="E150" s="351">
        <f>SUM(E146:E149)</f>
        <v>353000</v>
      </c>
      <c r="F150" s="351">
        <f t="shared" ref="F150:Q150" si="75">SUM(F146:F149)</f>
        <v>0</v>
      </c>
      <c r="G150" s="351">
        <f t="shared" si="75"/>
        <v>0</v>
      </c>
      <c r="H150" s="351">
        <f t="shared" si="75"/>
        <v>0</v>
      </c>
      <c r="I150" s="351">
        <f t="shared" si="75"/>
        <v>1464</v>
      </c>
      <c r="J150" s="351">
        <f t="shared" si="75"/>
        <v>0</v>
      </c>
      <c r="K150" s="351">
        <f t="shared" si="75"/>
        <v>150000</v>
      </c>
      <c r="L150" s="351">
        <f t="shared" si="75"/>
        <v>50000</v>
      </c>
      <c r="M150" s="351">
        <f t="shared" si="75"/>
        <v>0</v>
      </c>
      <c r="N150" s="351">
        <f t="shared" si="75"/>
        <v>0</v>
      </c>
      <c r="O150" s="351">
        <f t="shared" si="75"/>
        <v>0</v>
      </c>
      <c r="P150" s="351">
        <f t="shared" si="75"/>
        <v>0</v>
      </c>
      <c r="Q150" s="351">
        <f t="shared" si="75"/>
        <v>150000</v>
      </c>
      <c r="R150" s="365">
        <f t="shared" si="73"/>
        <v>351464</v>
      </c>
      <c r="S150" s="365">
        <f t="shared" si="74"/>
        <v>1536</v>
      </c>
    </row>
    <row r="151" spans="1:19" x14ac:dyDescent="0.25">
      <c r="A151" s="361"/>
      <c r="B151" s="360" t="s">
        <v>109</v>
      </c>
      <c r="C151" s="350">
        <f>C145+C150</f>
        <v>383000</v>
      </c>
      <c r="D151" s="350">
        <f>D145+D150</f>
        <v>0</v>
      </c>
      <c r="E151" s="351">
        <f>E145+E150</f>
        <v>383000</v>
      </c>
      <c r="F151" s="351">
        <f t="shared" ref="F151:Q151" si="76">F145+F150</f>
        <v>0</v>
      </c>
      <c r="G151" s="351">
        <f t="shared" si="76"/>
        <v>0</v>
      </c>
      <c r="H151" s="351">
        <f t="shared" si="76"/>
        <v>0</v>
      </c>
      <c r="I151" s="351">
        <f t="shared" si="76"/>
        <v>1464</v>
      </c>
      <c r="J151" s="351">
        <f t="shared" si="76"/>
        <v>0</v>
      </c>
      <c r="K151" s="351">
        <f t="shared" si="76"/>
        <v>150000</v>
      </c>
      <c r="L151" s="351">
        <f t="shared" si="76"/>
        <v>50000</v>
      </c>
      <c r="M151" s="351">
        <f t="shared" si="76"/>
        <v>0</v>
      </c>
      <c r="N151" s="351">
        <f t="shared" si="76"/>
        <v>0</v>
      </c>
      <c r="O151" s="351">
        <f t="shared" si="76"/>
        <v>0</v>
      </c>
      <c r="P151" s="351">
        <f t="shared" si="76"/>
        <v>0</v>
      </c>
      <c r="Q151" s="351">
        <f t="shared" si="76"/>
        <v>150000</v>
      </c>
      <c r="R151" s="365">
        <f t="shared" si="73"/>
        <v>351464</v>
      </c>
      <c r="S151" s="365">
        <f t="shared" si="74"/>
        <v>31536</v>
      </c>
    </row>
    <row r="152" spans="1:19" x14ac:dyDescent="0.25">
      <c r="A152" s="309"/>
      <c r="B152" s="310"/>
      <c r="C152" s="311"/>
      <c r="D152" s="311"/>
      <c r="E152" s="311"/>
      <c r="F152" s="311"/>
      <c r="G152" s="311"/>
      <c r="H152" s="311"/>
    </row>
    <row r="153" spans="1:19" x14ac:dyDescent="0.25">
      <c r="B153" s="308" t="s">
        <v>152</v>
      </c>
      <c r="C153" s="312" t="s">
        <v>153</v>
      </c>
      <c r="D153" s="312" t="s">
        <v>154</v>
      </c>
      <c r="E153" s="312" t="s">
        <v>97</v>
      </c>
    </row>
    <row r="154" spans="1:19" x14ac:dyDescent="0.25">
      <c r="B154" t="s">
        <v>148</v>
      </c>
      <c r="C154">
        <v>25064000</v>
      </c>
      <c r="D154">
        <v>5406000</v>
      </c>
      <c r="E154">
        <v>30470000</v>
      </c>
    </row>
    <row r="155" spans="1:19" x14ac:dyDescent="0.25">
      <c r="B155" t="s">
        <v>149</v>
      </c>
      <c r="C155">
        <v>1360000</v>
      </c>
      <c r="D155">
        <v>800000</v>
      </c>
      <c r="E155">
        <v>2160000</v>
      </c>
      <c r="F155" s="192"/>
    </row>
    <row r="156" spans="1:19" x14ac:dyDescent="0.25">
      <c r="B156" t="s">
        <v>150</v>
      </c>
      <c r="C156">
        <v>520000</v>
      </c>
      <c r="E156">
        <v>520000</v>
      </c>
    </row>
    <row r="157" spans="1:19" x14ac:dyDescent="0.25">
      <c r="B157" t="s">
        <v>151</v>
      </c>
      <c r="C157">
        <v>5938570</v>
      </c>
      <c r="E157">
        <v>5938570</v>
      </c>
    </row>
    <row r="158" spans="1:19" x14ac:dyDescent="0.25">
      <c r="C158" s="295">
        <f>SUM(C154:C157)</f>
        <v>32882570</v>
      </c>
      <c r="D158" s="295">
        <f>SUM(D154:D157)</f>
        <v>6206000</v>
      </c>
      <c r="E158" s="295">
        <f>SUM(E154:E157)</f>
        <v>39088570</v>
      </c>
    </row>
    <row r="159" spans="1:19" x14ac:dyDescent="0.25">
      <c r="B159" s="362" t="s">
        <v>214</v>
      </c>
      <c r="C159">
        <v>383000</v>
      </c>
      <c r="E159">
        <v>383000</v>
      </c>
    </row>
    <row r="160" spans="1:19" x14ac:dyDescent="0.25">
      <c r="C160" s="364">
        <f>SUM(C158:C159)</f>
        <v>33265570</v>
      </c>
      <c r="D160" s="364">
        <v>6206000</v>
      </c>
      <c r="E160" s="364">
        <f>SUM(E158:E159)</f>
        <v>39471570</v>
      </c>
      <c r="F160" t="s">
        <v>218</v>
      </c>
    </row>
  </sheetData>
  <mergeCells count="5">
    <mergeCell ref="C1:H1"/>
    <mergeCell ref="B74:E74"/>
    <mergeCell ref="B98:E98"/>
    <mergeCell ref="F98:H98"/>
    <mergeCell ref="F74:H74"/>
  </mergeCells>
  <pageMargins left="0.70866141732283472" right="0.70866141732283472" top="0.74803149606299213" bottom="0.74803149606299213" header="0.31496062992125984" footer="0.31496062992125984"/>
  <pageSetup scale="53" orientation="landscape" r:id="rId1"/>
  <rowBreaks count="3" manualBreakCount="3">
    <brk id="53" max="16383" man="1"/>
    <brk id="73" max="16383" man="1"/>
    <brk id="97" max="16383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topLeftCell="A36" zoomScaleNormal="100" workbookViewId="0">
      <selection activeCell="E67" sqref="E67"/>
    </sheetView>
  </sheetViews>
  <sheetFormatPr defaultRowHeight="15" x14ac:dyDescent="0.25"/>
  <cols>
    <col min="3" max="3" width="37.140625" customWidth="1"/>
    <col min="4" max="4" width="18.140625" customWidth="1"/>
    <col min="5" max="5" width="19" customWidth="1"/>
    <col min="6" max="6" width="17.5703125" customWidth="1"/>
    <col min="7" max="7" width="15.140625" customWidth="1"/>
    <col min="8" max="8" width="14.28515625" customWidth="1"/>
    <col min="9" max="9" width="13.28515625" customWidth="1"/>
    <col min="10" max="10" width="16" customWidth="1"/>
    <col min="11" max="11" width="17.85546875" customWidth="1"/>
  </cols>
  <sheetData>
    <row r="2" spans="2:9" x14ac:dyDescent="0.25">
      <c r="G2" s="364" t="s">
        <v>226</v>
      </c>
      <c r="H2" s="382" t="s">
        <v>227</v>
      </c>
      <c r="I2" s="382" t="s">
        <v>228</v>
      </c>
    </row>
    <row r="3" spans="2:9" x14ac:dyDescent="0.25">
      <c r="C3" s="295" t="s">
        <v>155</v>
      </c>
      <c r="D3" s="295" t="s">
        <v>156</v>
      </c>
      <c r="E3" s="295" t="s">
        <v>212</v>
      </c>
      <c r="F3" s="295" t="s">
        <v>157</v>
      </c>
      <c r="G3" t="s">
        <v>231</v>
      </c>
      <c r="H3" t="s">
        <v>231</v>
      </c>
      <c r="I3" t="s">
        <v>231</v>
      </c>
    </row>
    <row r="4" spans="2:9" x14ac:dyDescent="0.25">
      <c r="B4" s="313" t="s">
        <v>158</v>
      </c>
      <c r="C4" s="7" t="s">
        <v>159</v>
      </c>
      <c r="D4" s="313" t="s">
        <v>160</v>
      </c>
      <c r="E4" s="313" t="s">
        <v>161</v>
      </c>
      <c r="F4" s="313" t="s">
        <v>162</v>
      </c>
    </row>
    <row r="5" spans="2:9" x14ac:dyDescent="0.25">
      <c r="B5" s="314">
        <v>411111</v>
      </c>
      <c r="C5" s="14" t="s">
        <v>163</v>
      </c>
      <c r="D5" s="315">
        <v>15889000</v>
      </c>
      <c r="E5" s="315"/>
      <c r="F5" s="315">
        <v>15889000</v>
      </c>
      <c r="G5" s="237">
        <v>15892370.92</v>
      </c>
      <c r="H5" s="237">
        <v>15719440.08</v>
      </c>
      <c r="I5" s="237">
        <v>172930.84</v>
      </c>
    </row>
    <row r="6" spans="2:9" x14ac:dyDescent="0.25">
      <c r="B6" s="316"/>
      <c r="C6" s="237">
        <v>411</v>
      </c>
      <c r="D6" s="317">
        <v>15889000</v>
      </c>
      <c r="E6" s="317"/>
      <c r="F6" s="317">
        <v>15889000</v>
      </c>
      <c r="G6" s="14"/>
      <c r="H6" s="14"/>
      <c r="I6" s="14"/>
    </row>
    <row r="7" spans="2:9" x14ac:dyDescent="0.25">
      <c r="B7" s="314">
        <v>412111</v>
      </c>
      <c r="C7" s="14" t="s">
        <v>164</v>
      </c>
      <c r="D7" s="315">
        <v>1840000</v>
      </c>
      <c r="E7" s="318"/>
      <c r="F7" s="318">
        <v>1840000</v>
      </c>
      <c r="G7" s="14">
        <v>1827622.73</v>
      </c>
      <c r="H7" s="14">
        <v>1827622.73</v>
      </c>
      <c r="I7" s="14"/>
    </row>
    <row r="8" spans="2:9" x14ac:dyDescent="0.25">
      <c r="B8" s="314">
        <v>412211</v>
      </c>
      <c r="C8" s="14" t="s">
        <v>165</v>
      </c>
      <c r="D8" s="315">
        <v>835000</v>
      </c>
      <c r="E8" s="318"/>
      <c r="F8" s="318">
        <v>835000</v>
      </c>
      <c r="G8" s="14">
        <v>818456.98</v>
      </c>
      <c r="H8" s="14">
        <v>818456.98</v>
      </c>
      <c r="I8" s="14"/>
    </row>
    <row r="9" spans="2:9" x14ac:dyDescent="0.25">
      <c r="B9" s="316"/>
      <c r="C9" s="237">
        <v>412</v>
      </c>
      <c r="D9" s="317">
        <f>SUM(D7:D8)</f>
        <v>2675000</v>
      </c>
      <c r="E9" s="319"/>
      <c r="F9" s="319">
        <f>SUM(F7:F8)</f>
        <v>2675000</v>
      </c>
      <c r="G9" s="237">
        <f>SUM(G7:G8)</f>
        <v>2646079.71</v>
      </c>
      <c r="H9" s="237">
        <f>SUM(H7:H8)</f>
        <v>2646079.71</v>
      </c>
      <c r="I9" s="14"/>
    </row>
    <row r="10" spans="2:9" x14ac:dyDescent="0.25">
      <c r="B10" s="316">
        <v>413142</v>
      </c>
      <c r="C10" s="237" t="s">
        <v>166</v>
      </c>
      <c r="D10" s="319"/>
      <c r="E10" s="317">
        <v>50000</v>
      </c>
      <c r="F10" s="317">
        <v>50000</v>
      </c>
      <c r="G10" s="14">
        <v>70000</v>
      </c>
      <c r="H10" s="14"/>
      <c r="I10" s="237">
        <v>70000</v>
      </c>
    </row>
    <row r="11" spans="2:9" x14ac:dyDescent="0.25">
      <c r="B11" s="316">
        <v>414314</v>
      </c>
      <c r="C11" s="237" t="s">
        <v>167</v>
      </c>
      <c r="D11" s="319"/>
      <c r="E11" s="317">
        <v>54000</v>
      </c>
      <c r="F11" s="317">
        <v>54000</v>
      </c>
      <c r="G11" s="14">
        <v>60000</v>
      </c>
      <c r="H11" s="14"/>
      <c r="I11" s="237">
        <v>60000</v>
      </c>
    </row>
    <row r="12" spans="2:9" x14ac:dyDescent="0.25">
      <c r="B12" s="316">
        <v>415112</v>
      </c>
      <c r="C12" s="237" t="s">
        <v>168</v>
      </c>
      <c r="D12" s="319">
        <v>270000</v>
      </c>
      <c r="E12" s="319"/>
      <c r="F12" s="319">
        <v>270000</v>
      </c>
      <c r="G12" s="237">
        <v>260481.95</v>
      </c>
      <c r="H12" s="237">
        <v>260381.95</v>
      </c>
      <c r="I12" s="237">
        <v>100</v>
      </c>
    </row>
    <row r="13" spans="2:9" x14ac:dyDescent="0.25">
      <c r="B13" s="316">
        <v>416111</v>
      </c>
      <c r="C13" s="237" t="s">
        <v>169</v>
      </c>
      <c r="D13" s="319"/>
      <c r="E13" s="319"/>
      <c r="F13" s="319"/>
      <c r="G13" s="14"/>
      <c r="H13" s="14"/>
      <c r="I13" s="14"/>
    </row>
    <row r="14" spans="2:9" x14ac:dyDescent="0.25">
      <c r="B14" s="314">
        <v>421111</v>
      </c>
      <c r="C14" s="14" t="s">
        <v>170</v>
      </c>
      <c r="D14" s="320">
        <v>50000</v>
      </c>
      <c r="E14" s="318">
        <v>20000</v>
      </c>
      <c r="F14" s="318">
        <v>70000</v>
      </c>
      <c r="G14" s="14">
        <v>97149.46</v>
      </c>
      <c r="H14" s="14">
        <v>45238.84</v>
      </c>
      <c r="I14" s="14">
        <f t="shared" ref="I14:I22" si="0">G14-H14</f>
        <v>51910.62000000001</v>
      </c>
    </row>
    <row r="15" spans="2:9" x14ac:dyDescent="0.25">
      <c r="B15" s="314">
        <v>421211</v>
      </c>
      <c r="C15" s="14" t="s">
        <v>171</v>
      </c>
      <c r="D15" s="320">
        <v>990000</v>
      </c>
      <c r="E15" s="318">
        <v>920000</v>
      </c>
      <c r="F15" s="318">
        <v>1910000</v>
      </c>
      <c r="G15" s="14">
        <v>1452761.01</v>
      </c>
      <c r="H15" s="14">
        <v>989982.62</v>
      </c>
      <c r="I15" s="14">
        <f t="shared" si="0"/>
        <v>462778.39</v>
      </c>
    </row>
    <row r="16" spans="2:9" x14ac:dyDescent="0.25">
      <c r="B16" s="314">
        <v>421224</v>
      </c>
      <c r="C16" s="14" t="s">
        <v>172</v>
      </c>
      <c r="D16" s="320">
        <v>180000</v>
      </c>
      <c r="E16" s="318">
        <v>30000</v>
      </c>
      <c r="F16" s="318">
        <v>210000</v>
      </c>
      <c r="G16" s="14">
        <v>0</v>
      </c>
      <c r="H16" s="14">
        <v>0</v>
      </c>
      <c r="I16" s="14">
        <f t="shared" si="0"/>
        <v>0</v>
      </c>
    </row>
    <row r="17" spans="2:9" x14ac:dyDescent="0.25">
      <c r="B17" s="314">
        <v>421311</v>
      </c>
      <c r="C17" s="14" t="s">
        <v>173</v>
      </c>
      <c r="D17" s="320">
        <v>300000</v>
      </c>
      <c r="E17" s="318">
        <v>315000</v>
      </c>
      <c r="F17" s="318">
        <v>615000</v>
      </c>
      <c r="G17" s="14">
        <v>471911.15</v>
      </c>
      <c r="H17" s="14">
        <v>299826.82</v>
      </c>
      <c r="I17" s="14">
        <f t="shared" si="0"/>
        <v>172084.33000000002</v>
      </c>
    </row>
    <row r="18" spans="2:9" x14ac:dyDescent="0.25">
      <c r="B18" s="314">
        <v>421411</v>
      </c>
      <c r="C18" s="14" t="s">
        <v>174</v>
      </c>
      <c r="D18" s="320">
        <v>85000</v>
      </c>
      <c r="E18" s="321">
        <v>15000</v>
      </c>
      <c r="F18" s="318">
        <v>100000</v>
      </c>
      <c r="G18" s="14">
        <v>80686.81</v>
      </c>
      <c r="H18" s="14">
        <v>80686.789999999994</v>
      </c>
      <c r="I18" s="14">
        <f t="shared" si="0"/>
        <v>2.0000000004074536E-2</v>
      </c>
    </row>
    <row r="19" spans="2:9" x14ac:dyDescent="0.25">
      <c r="B19" s="314">
        <v>421414</v>
      </c>
      <c r="C19" s="14" t="s">
        <v>175</v>
      </c>
      <c r="D19" s="320">
        <v>260000</v>
      </c>
      <c r="E19" s="318">
        <v>20000</v>
      </c>
      <c r="F19" s="318">
        <v>280000</v>
      </c>
      <c r="G19" s="14">
        <v>255616.6</v>
      </c>
      <c r="H19" s="14">
        <v>255616.6</v>
      </c>
      <c r="I19" s="14">
        <f t="shared" si="0"/>
        <v>0</v>
      </c>
    </row>
    <row r="20" spans="2:9" x14ac:dyDescent="0.25">
      <c r="B20" s="314">
        <v>421421</v>
      </c>
      <c r="C20" s="14" t="s">
        <v>176</v>
      </c>
      <c r="D20" s="320">
        <v>15000</v>
      </c>
      <c r="E20" s="318"/>
      <c r="F20" s="318">
        <v>15000</v>
      </c>
      <c r="G20" s="14">
        <v>13890.33</v>
      </c>
      <c r="H20" s="14">
        <v>13700</v>
      </c>
      <c r="I20" s="14">
        <f t="shared" si="0"/>
        <v>190.32999999999993</v>
      </c>
    </row>
    <row r="21" spans="2:9" x14ac:dyDescent="0.25">
      <c r="B21" s="314">
        <v>421511</v>
      </c>
      <c r="C21" s="14" t="s">
        <v>177</v>
      </c>
      <c r="D21" s="322">
        <v>195000</v>
      </c>
      <c r="E21" s="318"/>
      <c r="F21" s="318">
        <v>195000</v>
      </c>
      <c r="G21" s="14">
        <v>175190.18</v>
      </c>
      <c r="H21" s="14">
        <v>175190.18</v>
      </c>
      <c r="I21" s="14">
        <f t="shared" si="0"/>
        <v>0</v>
      </c>
    </row>
    <row r="22" spans="2:9" x14ac:dyDescent="0.25">
      <c r="B22" s="314">
        <v>421919</v>
      </c>
      <c r="C22" s="14" t="s">
        <v>178</v>
      </c>
      <c r="D22" s="322">
        <v>125000</v>
      </c>
      <c r="E22" s="318">
        <v>5000</v>
      </c>
      <c r="F22" s="318">
        <v>130000</v>
      </c>
      <c r="G22" s="14">
        <v>126362.78</v>
      </c>
      <c r="H22" s="14">
        <v>115361.98</v>
      </c>
      <c r="I22" s="14">
        <f t="shared" si="0"/>
        <v>11000.800000000003</v>
      </c>
    </row>
    <row r="23" spans="2:9" x14ac:dyDescent="0.25">
      <c r="B23" s="316"/>
      <c r="C23" s="237">
        <v>421</v>
      </c>
      <c r="D23" s="337">
        <f t="shared" ref="D23:I23" si="1">SUM(D14:D22)</f>
        <v>2200000</v>
      </c>
      <c r="E23" s="319">
        <f t="shared" si="1"/>
        <v>1325000</v>
      </c>
      <c r="F23" s="319">
        <f t="shared" si="1"/>
        <v>3525000</v>
      </c>
      <c r="G23" s="237">
        <f t="shared" si="1"/>
        <v>2673568.3200000003</v>
      </c>
      <c r="H23" s="237">
        <f t="shared" si="1"/>
        <v>1975603.83</v>
      </c>
      <c r="I23" s="237">
        <f t="shared" si="1"/>
        <v>697964.49000000011</v>
      </c>
    </row>
    <row r="24" spans="2:9" x14ac:dyDescent="0.25">
      <c r="B24" s="314">
        <v>422111</v>
      </c>
      <c r="C24" s="14" t="s">
        <v>179</v>
      </c>
      <c r="D24" s="318">
        <v>48000</v>
      </c>
      <c r="E24" s="318">
        <v>22000</v>
      </c>
      <c r="F24" s="318">
        <v>70000</v>
      </c>
      <c r="G24" s="14">
        <v>45570</v>
      </c>
      <c r="H24" s="14">
        <v>33950</v>
      </c>
      <c r="I24" s="14">
        <f>G24-H24</f>
        <v>11620</v>
      </c>
    </row>
    <row r="25" spans="2:9" x14ac:dyDescent="0.25">
      <c r="B25" s="314">
        <v>422121</v>
      </c>
      <c r="C25" s="14" t="s">
        <v>180</v>
      </c>
      <c r="D25" s="318">
        <v>40000</v>
      </c>
      <c r="E25" s="318">
        <v>10000</v>
      </c>
      <c r="F25" s="318">
        <v>50000</v>
      </c>
      <c r="G25" s="14">
        <v>25374</v>
      </c>
      <c r="H25" s="14">
        <v>24624</v>
      </c>
      <c r="I25" s="14">
        <f>G25-H25</f>
        <v>750</v>
      </c>
    </row>
    <row r="26" spans="2:9" x14ac:dyDescent="0.25">
      <c r="B26" s="314">
        <v>422911</v>
      </c>
      <c r="C26" s="14" t="s">
        <v>181</v>
      </c>
      <c r="D26" s="318">
        <v>135000</v>
      </c>
      <c r="E26" s="318"/>
      <c r="F26" s="318">
        <v>135000</v>
      </c>
      <c r="G26" s="14">
        <v>104720</v>
      </c>
      <c r="H26" s="14">
        <v>104720</v>
      </c>
      <c r="I26" s="14">
        <f>G26-H26</f>
        <v>0</v>
      </c>
    </row>
    <row r="27" spans="2:9" x14ac:dyDescent="0.25">
      <c r="B27" s="316"/>
      <c r="C27" s="237">
        <v>422</v>
      </c>
      <c r="D27" s="319">
        <f t="shared" ref="D27:I27" si="2">SUM(D24:D26)</f>
        <v>223000</v>
      </c>
      <c r="E27" s="319">
        <f t="shared" si="2"/>
        <v>32000</v>
      </c>
      <c r="F27" s="319">
        <f t="shared" si="2"/>
        <v>255000</v>
      </c>
      <c r="G27" s="237">
        <f t="shared" si="2"/>
        <v>175664</v>
      </c>
      <c r="H27" s="319">
        <f t="shared" si="2"/>
        <v>163294</v>
      </c>
      <c r="I27" s="319">
        <f t="shared" si="2"/>
        <v>12370</v>
      </c>
    </row>
    <row r="28" spans="2:9" x14ac:dyDescent="0.25">
      <c r="B28" s="314">
        <v>423211</v>
      </c>
      <c r="C28" s="14" t="s">
        <v>182</v>
      </c>
      <c r="D28" s="318">
        <v>92000</v>
      </c>
      <c r="E28" s="318">
        <v>25000</v>
      </c>
      <c r="F28" s="318">
        <v>117000</v>
      </c>
      <c r="G28" s="14">
        <v>97337.279999999999</v>
      </c>
      <c r="H28" s="14">
        <v>92000</v>
      </c>
      <c r="I28" s="14">
        <f t="shared" ref="I28:I37" si="3">G28-H28</f>
        <v>5337.2799999999988</v>
      </c>
    </row>
    <row r="29" spans="2:9" x14ac:dyDescent="0.25">
      <c r="B29" s="314">
        <v>423221</v>
      </c>
      <c r="C29" s="14" t="s">
        <v>183</v>
      </c>
      <c r="D29" s="318">
        <v>75000</v>
      </c>
      <c r="E29" s="318">
        <v>10000</v>
      </c>
      <c r="F29" s="318">
        <v>85000</v>
      </c>
      <c r="G29" s="14">
        <v>75020</v>
      </c>
      <c r="H29" s="14">
        <v>75020</v>
      </c>
      <c r="I29" s="14">
        <f t="shared" si="3"/>
        <v>0</v>
      </c>
    </row>
    <row r="30" spans="2:9" x14ac:dyDescent="0.25">
      <c r="B30" s="314">
        <v>423321</v>
      </c>
      <c r="C30" s="14" t="s">
        <v>184</v>
      </c>
      <c r="D30" s="318">
        <v>35000</v>
      </c>
      <c r="E30" s="318">
        <v>10000</v>
      </c>
      <c r="F30" s="318">
        <v>45000</v>
      </c>
      <c r="G30" s="14">
        <v>44112</v>
      </c>
      <c r="H30" s="14">
        <v>27720</v>
      </c>
      <c r="I30" s="14">
        <f t="shared" si="3"/>
        <v>16392</v>
      </c>
    </row>
    <row r="31" spans="2:9" x14ac:dyDescent="0.25">
      <c r="B31" s="314">
        <v>423419</v>
      </c>
      <c r="C31" s="14" t="s">
        <v>185</v>
      </c>
      <c r="D31" s="318">
        <v>242000</v>
      </c>
      <c r="E31" s="318"/>
      <c r="F31" s="318">
        <v>242000</v>
      </c>
      <c r="G31" s="14">
        <v>234464</v>
      </c>
      <c r="H31" s="14">
        <v>234464</v>
      </c>
      <c r="I31" s="14">
        <f t="shared" si="3"/>
        <v>0</v>
      </c>
    </row>
    <row r="32" spans="2:9" x14ac:dyDescent="0.25">
      <c r="B32" s="314">
        <v>423421</v>
      </c>
      <c r="C32" s="14" t="s">
        <v>186</v>
      </c>
      <c r="D32" s="318">
        <v>16000</v>
      </c>
      <c r="E32" s="318"/>
      <c r="F32" s="318">
        <v>16000</v>
      </c>
      <c r="G32" s="14">
        <v>15960</v>
      </c>
      <c r="H32" s="14">
        <v>15960</v>
      </c>
      <c r="I32" s="14">
        <f t="shared" si="3"/>
        <v>0</v>
      </c>
    </row>
    <row r="33" spans="2:9" x14ac:dyDescent="0.25">
      <c r="B33" s="314">
        <v>423591</v>
      </c>
      <c r="C33" s="14" t="s">
        <v>187</v>
      </c>
      <c r="D33" s="318">
        <v>170000</v>
      </c>
      <c r="E33" s="318"/>
      <c r="F33" s="318">
        <v>170000</v>
      </c>
      <c r="G33" s="14">
        <v>98537.7</v>
      </c>
      <c r="H33" s="14">
        <v>98537.7</v>
      </c>
      <c r="I33" s="14">
        <f t="shared" si="3"/>
        <v>0</v>
      </c>
    </row>
    <row r="34" spans="2:9" x14ac:dyDescent="0.25">
      <c r="B34" s="314">
        <v>423599</v>
      </c>
      <c r="C34" s="14" t="s">
        <v>188</v>
      </c>
      <c r="D34" s="318">
        <v>975000</v>
      </c>
      <c r="E34" s="318">
        <v>10000</v>
      </c>
      <c r="F34" s="318">
        <v>985000</v>
      </c>
      <c r="G34" s="14">
        <v>1632214</v>
      </c>
      <c r="H34" s="14">
        <v>883156.2</v>
      </c>
      <c r="I34" s="14">
        <f t="shared" si="3"/>
        <v>749057.8</v>
      </c>
    </row>
    <row r="35" spans="2:9" x14ac:dyDescent="0.25">
      <c r="B35" s="314">
        <v>423621</v>
      </c>
      <c r="C35" s="14" t="s">
        <v>189</v>
      </c>
      <c r="D35" s="318">
        <v>130000</v>
      </c>
      <c r="E35" s="318"/>
      <c r="F35" s="318">
        <v>130000</v>
      </c>
      <c r="G35" s="14">
        <v>118605.88</v>
      </c>
      <c r="H35" s="14">
        <v>114791</v>
      </c>
      <c r="I35" s="14">
        <f t="shared" si="3"/>
        <v>3814.8800000000047</v>
      </c>
    </row>
    <row r="36" spans="2:9" x14ac:dyDescent="0.25">
      <c r="B36" s="314">
        <v>423711</v>
      </c>
      <c r="C36" s="14" t="s">
        <v>190</v>
      </c>
      <c r="D36" s="318">
        <v>115000</v>
      </c>
      <c r="E36" s="318">
        <v>60000</v>
      </c>
      <c r="F36" s="318">
        <v>175000</v>
      </c>
      <c r="G36" s="14">
        <v>175761.01</v>
      </c>
      <c r="H36" s="14">
        <v>96739.86</v>
      </c>
      <c r="I36" s="14">
        <f t="shared" si="3"/>
        <v>79021.150000000009</v>
      </c>
    </row>
    <row r="37" spans="2:9" x14ac:dyDescent="0.25">
      <c r="B37" s="314">
        <v>423911</v>
      </c>
      <c r="C37" s="14" t="s">
        <v>191</v>
      </c>
      <c r="D37" s="318">
        <v>720000</v>
      </c>
      <c r="E37" s="318">
        <v>1200000</v>
      </c>
      <c r="F37" s="318">
        <v>1920000</v>
      </c>
      <c r="G37" s="14">
        <v>1477628.22</v>
      </c>
      <c r="H37" s="14">
        <v>596787.4</v>
      </c>
      <c r="I37" s="14">
        <f t="shared" si="3"/>
        <v>880840.82</v>
      </c>
    </row>
    <row r="38" spans="2:9" x14ac:dyDescent="0.25">
      <c r="B38" s="316"/>
      <c r="C38" s="237">
        <v>423</v>
      </c>
      <c r="D38" s="319">
        <f t="shared" ref="D38:I38" si="4">SUM(D28:D37)</f>
        <v>2570000</v>
      </c>
      <c r="E38" s="319">
        <f t="shared" si="4"/>
        <v>1315000</v>
      </c>
      <c r="F38" s="319">
        <f t="shared" si="4"/>
        <v>3885000</v>
      </c>
      <c r="G38" s="237">
        <f t="shared" si="4"/>
        <v>3969640.09</v>
      </c>
      <c r="H38" s="319">
        <f t="shared" si="4"/>
        <v>2235176.16</v>
      </c>
      <c r="I38" s="319">
        <f t="shared" si="4"/>
        <v>1734463.9300000002</v>
      </c>
    </row>
    <row r="39" spans="2:9" x14ac:dyDescent="0.25">
      <c r="B39" s="314">
        <v>424221</v>
      </c>
      <c r="C39" s="14" t="s">
        <v>192</v>
      </c>
      <c r="D39" s="318">
        <v>760000</v>
      </c>
      <c r="E39" s="318">
        <v>750000</v>
      </c>
      <c r="F39" s="318">
        <v>1510000</v>
      </c>
      <c r="G39" s="14">
        <v>800850</v>
      </c>
      <c r="H39" s="14">
        <v>750850</v>
      </c>
      <c r="I39" s="14">
        <f>G39-H39</f>
        <v>50000</v>
      </c>
    </row>
    <row r="40" spans="2:9" x14ac:dyDescent="0.25">
      <c r="B40" s="314">
        <v>424911</v>
      </c>
      <c r="C40" s="14" t="s">
        <v>193</v>
      </c>
      <c r="D40" s="318"/>
      <c r="E40" s="318">
        <v>50000</v>
      </c>
      <c r="F40" s="318">
        <v>50000</v>
      </c>
      <c r="G40" s="14">
        <v>17500</v>
      </c>
      <c r="H40" s="14"/>
      <c r="I40" s="14">
        <v>17500</v>
      </c>
    </row>
    <row r="41" spans="2:9" x14ac:dyDescent="0.25">
      <c r="B41" s="316"/>
      <c r="C41" s="237">
        <v>424</v>
      </c>
      <c r="D41" s="319">
        <f>SUM(D39:D40)</f>
        <v>760000</v>
      </c>
      <c r="E41" s="319">
        <f t="shared" ref="E41:I41" si="5">SUM(E39:E40)</f>
        <v>800000</v>
      </c>
      <c r="F41" s="319">
        <f t="shared" si="5"/>
        <v>1560000</v>
      </c>
      <c r="G41" s="237">
        <f t="shared" si="5"/>
        <v>818350</v>
      </c>
      <c r="H41" s="319">
        <f t="shared" si="5"/>
        <v>750850</v>
      </c>
      <c r="I41" s="319">
        <f t="shared" si="5"/>
        <v>67500</v>
      </c>
    </row>
    <row r="42" spans="2:9" x14ac:dyDescent="0.25">
      <c r="B42" s="314">
        <v>425191</v>
      </c>
      <c r="C42" s="14" t="s">
        <v>194</v>
      </c>
      <c r="D42" s="318">
        <v>800000</v>
      </c>
      <c r="E42" s="318">
        <v>60000</v>
      </c>
      <c r="F42" s="318">
        <v>860000</v>
      </c>
      <c r="G42" s="14">
        <v>1372325.29</v>
      </c>
      <c r="H42" s="14">
        <v>799931.95</v>
      </c>
      <c r="I42" s="14">
        <f>G42-H42</f>
        <v>572393.34000000008</v>
      </c>
    </row>
    <row r="43" spans="2:9" x14ac:dyDescent="0.25">
      <c r="B43" s="314">
        <v>425211</v>
      </c>
      <c r="C43" s="14" t="s">
        <v>195</v>
      </c>
      <c r="D43" s="318"/>
      <c r="E43" s="318"/>
      <c r="F43" s="318"/>
      <c r="G43" s="14"/>
      <c r="H43" s="14"/>
      <c r="I43" s="14"/>
    </row>
    <row r="44" spans="2:9" x14ac:dyDescent="0.25">
      <c r="B44" s="316"/>
      <c r="C44" s="237">
        <v>425</v>
      </c>
      <c r="D44" s="319">
        <f>SUM(D42:D43)</f>
        <v>800000</v>
      </c>
      <c r="E44" s="319">
        <f>SUM(E42:E43)</f>
        <v>60000</v>
      </c>
      <c r="F44" s="319">
        <f>SUM(F42:F43)</f>
        <v>860000</v>
      </c>
      <c r="G44" s="237">
        <f>SUM(G42:G43)</f>
        <v>1372325.29</v>
      </c>
      <c r="H44" s="237">
        <v>799931.95</v>
      </c>
      <c r="I44" s="237">
        <f>SUM(I42:I43)</f>
        <v>572393.34000000008</v>
      </c>
    </row>
    <row r="45" spans="2:9" x14ac:dyDescent="0.25">
      <c r="B45" s="314">
        <v>426111</v>
      </c>
      <c r="C45" s="14" t="s">
        <v>196</v>
      </c>
      <c r="D45" s="318">
        <v>90000</v>
      </c>
      <c r="E45" s="318">
        <v>5000</v>
      </c>
      <c r="F45" s="318">
        <v>95000</v>
      </c>
      <c r="G45" s="14">
        <v>85050</v>
      </c>
      <c r="H45" s="14">
        <v>79906.13</v>
      </c>
      <c r="I45" s="14">
        <f t="shared" ref="I45:I51" si="6">G45-H45</f>
        <v>5143.8699999999953</v>
      </c>
    </row>
    <row r="46" spans="2:9" x14ac:dyDescent="0.25">
      <c r="B46" s="314">
        <v>426311</v>
      </c>
      <c r="C46" s="14" t="s">
        <v>197</v>
      </c>
      <c r="D46" s="318">
        <v>60000</v>
      </c>
      <c r="E46" s="318"/>
      <c r="F46" s="318">
        <v>60000</v>
      </c>
      <c r="G46" s="14">
        <v>49900</v>
      </c>
      <c r="H46" s="14">
        <v>49900</v>
      </c>
      <c r="I46" s="14">
        <f t="shared" si="6"/>
        <v>0</v>
      </c>
    </row>
    <row r="47" spans="2:9" x14ac:dyDescent="0.25">
      <c r="B47" s="314">
        <v>426411</v>
      </c>
      <c r="C47" s="14" t="s">
        <v>198</v>
      </c>
      <c r="D47" s="318">
        <v>225000</v>
      </c>
      <c r="E47" s="318">
        <v>60000</v>
      </c>
      <c r="F47" s="318">
        <v>285000</v>
      </c>
      <c r="G47" s="14">
        <v>274167.36</v>
      </c>
      <c r="H47" s="14">
        <v>224864.76</v>
      </c>
      <c r="I47" s="14">
        <f t="shared" si="6"/>
        <v>49302.599999999977</v>
      </c>
    </row>
    <row r="48" spans="2:9" x14ac:dyDescent="0.25">
      <c r="B48" s="314">
        <v>426631</v>
      </c>
      <c r="C48" s="14" t="s">
        <v>199</v>
      </c>
      <c r="D48" s="318">
        <v>300000</v>
      </c>
      <c r="E48" s="318"/>
      <c r="F48" s="318">
        <v>300000</v>
      </c>
      <c r="G48" s="14">
        <v>285452.84999999998</v>
      </c>
      <c r="H48" s="14">
        <v>159318.99</v>
      </c>
      <c r="I48" s="14">
        <f t="shared" si="6"/>
        <v>126133.85999999999</v>
      </c>
    </row>
    <row r="49" spans="2:10" x14ac:dyDescent="0.25">
      <c r="B49" s="314">
        <v>426811</v>
      </c>
      <c r="C49" s="14" t="s">
        <v>200</v>
      </c>
      <c r="D49" s="318">
        <v>180000</v>
      </c>
      <c r="E49" s="318">
        <v>490000</v>
      </c>
      <c r="F49" s="318">
        <v>670000</v>
      </c>
      <c r="G49" s="14">
        <v>918635.71</v>
      </c>
      <c r="H49" s="14">
        <v>165185.51999999999</v>
      </c>
      <c r="I49" s="14">
        <f t="shared" si="6"/>
        <v>753450.19</v>
      </c>
    </row>
    <row r="50" spans="2:10" x14ac:dyDescent="0.25">
      <c r="B50" s="314">
        <v>426822</v>
      </c>
      <c r="C50" s="14" t="s">
        <v>210</v>
      </c>
      <c r="D50" s="318"/>
      <c r="E50" s="318">
        <v>1900000</v>
      </c>
      <c r="F50" s="318">
        <v>1900000</v>
      </c>
      <c r="G50" s="14">
        <v>2525521.23</v>
      </c>
      <c r="H50" s="14">
        <v>0</v>
      </c>
      <c r="I50" s="14">
        <f t="shared" si="6"/>
        <v>2525521.23</v>
      </c>
    </row>
    <row r="51" spans="2:10" x14ac:dyDescent="0.25">
      <c r="B51" s="314">
        <v>426919</v>
      </c>
      <c r="C51" s="14" t="s">
        <v>201</v>
      </c>
      <c r="D51" s="318">
        <v>50000</v>
      </c>
      <c r="E51" s="318">
        <v>20000</v>
      </c>
      <c r="F51" s="318">
        <v>70000</v>
      </c>
      <c r="G51" s="14">
        <v>31621.39</v>
      </c>
      <c r="H51" s="14">
        <v>30901.39</v>
      </c>
      <c r="I51" s="14">
        <f t="shared" si="6"/>
        <v>720</v>
      </c>
    </row>
    <row r="52" spans="2:10" x14ac:dyDescent="0.25">
      <c r="B52" s="316"/>
      <c r="C52" s="237">
        <v>426</v>
      </c>
      <c r="D52" s="319">
        <f t="shared" ref="D52:I52" si="7">SUM(D45:D51)</f>
        <v>905000</v>
      </c>
      <c r="E52" s="319">
        <f t="shared" si="7"/>
        <v>2475000</v>
      </c>
      <c r="F52" s="319">
        <f t="shared" si="7"/>
        <v>3380000</v>
      </c>
      <c r="G52" s="237">
        <f t="shared" si="7"/>
        <v>4170348.54</v>
      </c>
      <c r="H52" s="319">
        <f t="shared" si="7"/>
        <v>710076.79</v>
      </c>
      <c r="I52" s="319">
        <f t="shared" si="7"/>
        <v>3460271.75</v>
      </c>
    </row>
    <row r="53" spans="2:10" x14ac:dyDescent="0.25">
      <c r="B53" s="314">
        <v>482131</v>
      </c>
      <c r="C53" s="14" t="s">
        <v>202</v>
      </c>
      <c r="D53" s="318">
        <v>25000</v>
      </c>
      <c r="E53" s="318">
        <v>10000</v>
      </c>
      <c r="F53" s="318">
        <v>35000</v>
      </c>
      <c r="G53" s="14"/>
      <c r="H53" s="14"/>
      <c r="I53" s="14"/>
    </row>
    <row r="54" spans="2:10" x14ac:dyDescent="0.25">
      <c r="B54" s="314">
        <v>482211</v>
      </c>
      <c r="C54" s="14" t="s">
        <v>203</v>
      </c>
      <c r="D54" s="318">
        <v>10000</v>
      </c>
      <c r="E54" s="318">
        <v>5000</v>
      </c>
      <c r="F54" s="318">
        <v>15000</v>
      </c>
      <c r="G54" s="14">
        <v>10058</v>
      </c>
      <c r="H54" s="14">
        <v>9558</v>
      </c>
      <c r="I54" s="14">
        <v>500</v>
      </c>
    </row>
    <row r="55" spans="2:10" x14ac:dyDescent="0.25">
      <c r="B55" s="237"/>
      <c r="C55" s="237">
        <v>482</v>
      </c>
      <c r="D55" s="237">
        <f>SUM(D53:D54)</f>
        <v>35000</v>
      </c>
      <c r="E55" s="237">
        <f>SUM(E53:E54)</f>
        <v>15000</v>
      </c>
      <c r="F55" s="237">
        <f>SUM(F53:F54)</f>
        <v>50000</v>
      </c>
      <c r="G55" s="237">
        <f>SUM(G54)</f>
        <v>10058</v>
      </c>
      <c r="H55" s="237">
        <f>SUM(H54)</f>
        <v>9558</v>
      </c>
      <c r="I55" s="237">
        <f>SUM(I54)</f>
        <v>500</v>
      </c>
    </row>
    <row r="56" spans="2:10" x14ac:dyDescent="0.25">
      <c r="B56" s="316">
        <v>511393</v>
      </c>
      <c r="C56" s="237" t="s">
        <v>204</v>
      </c>
      <c r="D56" s="319">
        <v>6278570</v>
      </c>
      <c r="E56" s="237">
        <v>50000</v>
      </c>
      <c r="F56" s="319">
        <v>6328570</v>
      </c>
      <c r="G56" s="237">
        <v>6259030.2800000003</v>
      </c>
      <c r="H56" s="237">
        <v>6259030.2800000003</v>
      </c>
      <c r="I56" s="14"/>
    </row>
    <row r="57" spans="2:10" x14ac:dyDescent="0.25">
      <c r="B57" s="314">
        <v>512211</v>
      </c>
      <c r="C57" s="14" t="s">
        <v>205</v>
      </c>
      <c r="D57" s="318">
        <v>25000</v>
      </c>
      <c r="E57" s="14"/>
      <c r="F57" s="318">
        <v>25000</v>
      </c>
      <c r="G57" s="14"/>
      <c r="H57" s="14"/>
      <c r="I57" s="14"/>
    </row>
    <row r="58" spans="2:10" x14ac:dyDescent="0.25">
      <c r="B58" s="314">
        <v>512221</v>
      </c>
      <c r="C58" s="14" t="s">
        <v>206</v>
      </c>
      <c r="D58" s="318">
        <v>65000</v>
      </c>
      <c r="E58" s="14">
        <v>15000</v>
      </c>
      <c r="F58" s="318">
        <v>80000</v>
      </c>
      <c r="G58" s="14">
        <v>41600</v>
      </c>
      <c r="H58" s="379">
        <v>41600</v>
      </c>
      <c r="I58" s="14"/>
    </row>
    <row r="59" spans="2:10" x14ac:dyDescent="0.25">
      <c r="B59" s="314">
        <v>512241</v>
      </c>
      <c r="C59" s="14" t="s">
        <v>207</v>
      </c>
      <c r="D59" s="318">
        <v>25000</v>
      </c>
      <c r="E59" s="14">
        <v>15000</v>
      </c>
      <c r="F59" s="318">
        <v>40000</v>
      </c>
      <c r="G59" s="14"/>
      <c r="H59" s="379"/>
      <c r="I59" s="14"/>
    </row>
    <row r="60" spans="2:10" x14ac:dyDescent="0.25">
      <c r="B60" s="314">
        <v>512631</v>
      </c>
      <c r="C60" s="14" t="s">
        <v>208</v>
      </c>
      <c r="D60" s="318">
        <v>150000</v>
      </c>
      <c r="E60" s="14"/>
      <c r="F60" s="318">
        <v>150000</v>
      </c>
      <c r="G60" s="14">
        <v>74300</v>
      </c>
      <c r="H60" s="379"/>
      <c r="I60" s="14">
        <v>74300</v>
      </c>
    </row>
    <row r="61" spans="2:10" x14ac:dyDescent="0.25">
      <c r="B61" s="314">
        <v>512641</v>
      </c>
      <c r="C61" s="14" t="s">
        <v>209</v>
      </c>
      <c r="D61" s="318">
        <v>395000</v>
      </c>
      <c r="E61" s="14"/>
      <c r="F61" s="318">
        <v>395000</v>
      </c>
      <c r="G61" s="14">
        <v>374627.36</v>
      </c>
      <c r="H61" s="379">
        <v>374627.36</v>
      </c>
      <c r="I61" s="14"/>
    </row>
    <row r="62" spans="2:10" x14ac:dyDescent="0.25">
      <c r="B62" s="237"/>
      <c r="C62" s="237">
        <v>512</v>
      </c>
      <c r="D62" s="237">
        <f>SUM(D57:D61)</f>
        <v>660000</v>
      </c>
      <c r="E62" s="237">
        <f>SUM(E57:E61)</f>
        <v>30000</v>
      </c>
      <c r="F62" s="237">
        <f>SUM(F57:F61)</f>
        <v>690000</v>
      </c>
      <c r="G62" s="237">
        <f>SUM(G58:G61)</f>
        <v>490527.36</v>
      </c>
      <c r="H62" s="237">
        <f>SUM(H58:H61)</f>
        <v>416227.36</v>
      </c>
      <c r="I62" s="237">
        <f>SUM(I58:I61)</f>
        <v>74300</v>
      </c>
    </row>
    <row r="63" spans="2:10" x14ac:dyDescent="0.25">
      <c r="B63" s="14"/>
      <c r="C63" s="14"/>
      <c r="D63" s="363">
        <f>SUM(D6+D9+D10+D11+D12+D13+D23+D27+D38+D41+D44+D52+D55+D56+D62)</f>
        <v>33265570</v>
      </c>
      <c r="E63" s="363">
        <f>SUM(E6+E9+E10+E11+E12+E13+E23+E27+E38+E41+E44+E52+E55+E56+E62)</f>
        <v>6206000</v>
      </c>
      <c r="F63" s="363">
        <f>SUM(F6+F9+F10+F11+F12+F13+F23+F27+F38+F41+F44+F52+F55+F56+F62)</f>
        <v>39471570</v>
      </c>
      <c r="G63" s="363">
        <f>SUM(G5+G9+G10+G11+G12+G23+G27+G38+G41+G44+G52+G55+G56+G62)</f>
        <v>38868444.459999993</v>
      </c>
      <c r="H63" s="380">
        <f>SUM(H5+H9+H12+H23+H27+H38+H41+H44+H52+H55+H56+H62)</f>
        <v>31945650.109999999</v>
      </c>
      <c r="I63" s="381">
        <f>SUM(I5+I10+I11+I12+I23+I27+I38+I41+I44+I52+I55+I62)</f>
        <v>6922794.3500000006</v>
      </c>
    </row>
    <row r="64" spans="2:10" x14ac:dyDescent="0.25">
      <c r="D64" t="s">
        <v>232</v>
      </c>
      <c r="E64" t="s">
        <v>232</v>
      </c>
      <c r="F64" t="s">
        <v>232</v>
      </c>
      <c r="G64" t="s">
        <v>232</v>
      </c>
      <c r="H64" t="s">
        <v>232</v>
      </c>
      <c r="I64" t="s">
        <v>232</v>
      </c>
      <c r="J64" t="s">
        <v>218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35"/>
  <sheetViews>
    <sheetView view="pageBreakPreview" topLeftCell="A49" zoomScaleNormal="100" zoomScaleSheetLayoutView="100" workbookViewId="0">
      <selection activeCell="G9" sqref="G9"/>
    </sheetView>
  </sheetViews>
  <sheetFormatPr defaultRowHeight="15" x14ac:dyDescent="0.25"/>
  <cols>
    <col min="1" max="1" width="13" customWidth="1"/>
    <col min="2" max="2" width="40.7109375" customWidth="1"/>
    <col min="3" max="3" width="45" customWidth="1"/>
    <col min="4" max="4" width="17.140625" customWidth="1"/>
    <col min="5" max="5" width="18" customWidth="1"/>
    <col min="6" max="6" width="19" customWidth="1"/>
    <col min="7" max="7" width="13" customWidth="1"/>
    <col min="8" max="8" width="11.7109375" customWidth="1"/>
    <col min="9" max="9" width="11.28515625" customWidth="1"/>
    <col min="10" max="10" width="23.5703125" customWidth="1"/>
  </cols>
  <sheetData>
    <row r="4" spans="2:10" x14ac:dyDescent="0.25">
      <c r="C4" s="312">
        <v>2021</v>
      </c>
    </row>
    <row r="6" spans="2:10" x14ac:dyDescent="0.25">
      <c r="B6" s="411" t="s">
        <v>9</v>
      </c>
      <c r="C6" s="432" t="s">
        <v>65</v>
      </c>
      <c r="D6" s="433"/>
      <c r="E6" s="433"/>
      <c r="F6" s="434"/>
      <c r="G6" t="s">
        <v>238</v>
      </c>
      <c r="H6" t="s">
        <v>239</v>
      </c>
      <c r="I6" t="s">
        <v>240</v>
      </c>
    </row>
    <row r="7" spans="2:10" x14ac:dyDescent="0.25">
      <c r="B7" s="412">
        <v>422111</v>
      </c>
      <c r="C7" s="383" t="s">
        <v>66</v>
      </c>
      <c r="D7" s="388">
        <v>30000</v>
      </c>
      <c r="E7" s="389">
        <v>0</v>
      </c>
      <c r="F7" s="390">
        <f>D7+E7</f>
        <v>30000</v>
      </c>
      <c r="G7">
        <v>17150</v>
      </c>
      <c r="H7">
        <v>17150</v>
      </c>
      <c r="I7">
        <v>0</v>
      </c>
    </row>
    <row r="8" spans="2:10" ht="15.75" thickBot="1" x14ac:dyDescent="0.3">
      <c r="B8" s="413">
        <v>422911</v>
      </c>
      <c r="C8" s="384" t="s">
        <v>67</v>
      </c>
      <c r="D8" s="388">
        <v>105000</v>
      </c>
      <c r="E8" s="391"/>
      <c r="F8" s="392">
        <f>D8+E8</f>
        <v>105000</v>
      </c>
      <c r="G8">
        <v>104720</v>
      </c>
      <c r="H8">
        <v>104720</v>
      </c>
      <c r="I8">
        <v>0</v>
      </c>
    </row>
    <row r="9" spans="2:10" ht="15.75" thickBot="1" x14ac:dyDescent="0.3">
      <c r="B9" s="414"/>
      <c r="C9" s="385" t="s">
        <v>125</v>
      </c>
      <c r="D9" s="393">
        <f>D7+D8</f>
        <v>135000</v>
      </c>
      <c r="E9" s="393">
        <f t="shared" ref="E9:F9" si="0">E7+E8</f>
        <v>0</v>
      </c>
      <c r="F9" s="393">
        <f t="shared" si="0"/>
        <v>135000</v>
      </c>
      <c r="G9" s="410">
        <f>SUM(G7:G8)</f>
        <v>121870</v>
      </c>
      <c r="H9" s="410">
        <f>SUM(H7:H8)</f>
        <v>121870</v>
      </c>
      <c r="I9">
        <v>0</v>
      </c>
      <c r="J9">
        <v>121870</v>
      </c>
    </row>
    <row r="10" spans="2:10" x14ac:dyDescent="0.25">
      <c r="B10" s="412">
        <v>423419</v>
      </c>
      <c r="C10" s="383" t="s">
        <v>68</v>
      </c>
      <c r="D10" s="394">
        <v>89000</v>
      </c>
      <c r="E10" s="395"/>
      <c r="F10" s="396">
        <f t="shared" ref="F10:F15" si="1">D10+E10</f>
        <v>89000</v>
      </c>
      <c r="G10">
        <v>86540</v>
      </c>
      <c r="H10">
        <v>86540</v>
      </c>
    </row>
    <row r="11" spans="2:10" x14ac:dyDescent="0.25">
      <c r="B11" s="412">
        <v>423421</v>
      </c>
      <c r="C11" s="383" t="s">
        <v>69</v>
      </c>
      <c r="D11" s="394">
        <v>16000</v>
      </c>
      <c r="E11" s="395"/>
      <c r="F11" s="396">
        <f t="shared" si="1"/>
        <v>16000</v>
      </c>
      <c r="G11">
        <v>15960</v>
      </c>
      <c r="H11">
        <v>15960</v>
      </c>
    </row>
    <row r="12" spans="2:10" x14ac:dyDescent="0.25">
      <c r="B12" s="412">
        <v>423599</v>
      </c>
      <c r="C12" s="383" t="s">
        <v>70</v>
      </c>
      <c r="D12" s="394">
        <v>70000</v>
      </c>
      <c r="E12" s="395">
        <v>0</v>
      </c>
      <c r="F12" s="396">
        <f t="shared" si="1"/>
        <v>70000</v>
      </c>
      <c r="G12">
        <v>67573.8</v>
      </c>
      <c r="H12">
        <v>67573.8</v>
      </c>
    </row>
    <row r="13" spans="2:10" x14ac:dyDescent="0.25">
      <c r="B13" s="413">
        <v>423621</v>
      </c>
      <c r="C13" s="384" t="s">
        <v>43</v>
      </c>
      <c r="D13" s="394">
        <v>70000</v>
      </c>
      <c r="E13" s="395"/>
      <c r="F13" s="397">
        <f t="shared" si="1"/>
        <v>70000</v>
      </c>
      <c r="G13">
        <v>66189</v>
      </c>
      <c r="H13">
        <v>66189</v>
      </c>
    </row>
    <row r="14" spans="2:10" x14ac:dyDescent="0.25">
      <c r="B14" s="412">
        <v>423711</v>
      </c>
      <c r="C14" s="383" t="s">
        <v>44</v>
      </c>
      <c r="D14" s="394">
        <v>25000</v>
      </c>
      <c r="E14" s="395"/>
      <c r="F14" s="396">
        <f t="shared" si="1"/>
        <v>25000</v>
      </c>
      <c r="G14">
        <v>21231.759999999998</v>
      </c>
      <c r="H14">
        <v>21231.759999999998</v>
      </c>
    </row>
    <row r="15" spans="2:10" ht="15.75" thickBot="1" x14ac:dyDescent="0.3">
      <c r="B15" s="412">
        <v>423911</v>
      </c>
      <c r="C15" s="383" t="s">
        <v>71</v>
      </c>
      <c r="D15" s="388">
        <v>150000</v>
      </c>
      <c r="E15" s="389"/>
      <c r="F15" s="390">
        <f t="shared" si="1"/>
        <v>150000</v>
      </c>
      <c r="G15">
        <v>147979.20000000001</v>
      </c>
      <c r="H15">
        <v>147979.20000000001</v>
      </c>
    </row>
    <row r="16" spans="2:10" ht="15.75" thickBot="1" x14ac:dyDescent="0.3">
      <c r="B16" s="414"/>
      <c r="C16" s="385" t="s">
        <v>126</v>
      </c>
      <c r="D16" s="393">
        <f>SUM(D10:D15)</f>
        <v>420000</v>
      </c>
      <c r="E16" s="398">
        <f t="shared" ref="E16:F16" si="2">SUM(E10:E15)</f>
        <v>0</v>
      </c>
      <c r="F16" s="399">
        <f t="shared" si="2"/>
        <v>420000</v>
      </c>
      <c r="G16" s="410">
        <f>SUM(G10:G15)</f>
        <v>405473.76</v>
      </c>
      <c r="H16" s="410">
        <f>SUM(H10:H15)</f>
        <v>405473.76</v>
      </c>
      <c r="I16" s="410">
        <v>0</v>
      </c>
    </row>
    <row r="17" spans="1:9" x14ac:dyDescent="0.25">
      <c r="B17" s="412">
        <v>424221</v>
      </c>
      <c r="C17" s="383" t="s">
        <v>72</v>
      </c>
      <c r="D17" s="394">
        <v>610000</v>
      </c>
      <c r="E17" s="395">
        <v>750000</v>
      </c>
      <c r="F17" s="396">
        <f>D17+E17</f>
        <v>1360000</v>
      </c>
      <c r="G17">
        <v>650850</v>
      </c>
      <c r="H17">
        <v>600850</v>
      </c>
      <c r="I17">
        <v>50000</v>
      </c>
    </row>
    <row r="18" spans="1:9" x14ac:dyDescent="0.25">
      <c r="B18" s="412">
        <v>424221</v>
      </c>
      <c r="C18" s="383" t="s">
        <v>73</v>
      </c>
      <c r="D18" s="394">
        <v>0</v>
      </c>
      <c r="E18" s="395"/>
      <c r="F18" s="396">
        <f>D18+E18</f>
        <v>0</v>
      </c>
    </row>
    <row r="19" spans="1:9" x14ac:dyDescent="0.25">
      <c r="B19" s="412">
        <v>424221</v>
      </c>
      <c r="C19" s="383" t="s">
        <v>74</v>
      </c>
      <c r="D19" s="394">
        <v>0</v>
      </c>
      <c r="E19" s="395">
        <v>0</v>
      </c>
      <c r="F19" s="396">
        <f>D19+E19</f>
        <v>0</v>
      </c>
    </row>
    <row r="20" spans="1:9" x14ac:dyDescent="0.25">
      <c r="B20" s="412">
        <v>424221</v>
      </c>
      <c r="C20" s="383" t="s">
        <v>75</v>
      </c>
      <c r="D20" s="394">
        <v>0</v>
      </c>
      <c r="E20" s="395"/>
      <c r="F20" s="396">
        <f>D20+E20</f>
        <v>0</v>
      </c>
    </row>
    <row r="21" spans="1:9" ht="15.75" thickBot="1" x14ac:dyDescent="0.3">
      <c r="B21" s="412">
        <v>424911</v>
      </c>
      <c r="C21" s="383" t="s">
        <v>76</v>
      </c>
      <c r="D21" s="388"/>
      <c r="E21" s="389">
        <v>50000</v>
      </c>
      <c r="F21" s="390">
        <f>D21+E21</f>
        <v>50000</v>
      </c>
      <c r="G21">
        <v>17500</v>
      </c>
      <c r="I21">
        <v>17500</v>
      </c>
    </row>
    <row r="22" spans="1:9" ht="15.75" thickBot="1" x14ac:dyDescent="0.3">
      <c r="B22" s="414"/>
      <c r="C22" s="385" t="s">
        <v>127</v>
      </c>
      <c r="D22" s="393">
        <f t="shared" ref="D22:F22" si="3">SUM(D17:D21)</f>
        <v>610000</v>
      </c>
      <c r="E22" s="398">
        <f t="shared" si="3"/>
        <v>800000</v>
      </c>
      <c r="F22" s="399">
        <f t="shared" si="3"/>
        <v>1410000</v>
      </c>
      <c r="G22" s="410">
        <f>SUM(G17:G21)</f>
        <v>668350</v>
      </c>
      <c r="H22" s="410">
        <f>SUM(H17:H21)</f>
        <v>600850</v>
      </c>
      <c r="I22" s="416">
        <f>SUM(I17:I21)</f>
        <v>67500</v>
      </c>
    </row>
    <row r="23" spans="1:9" x14ac:dyDescent="0.25">
      <c r="B23" s="413">
        <v>426111</v>
      </c>
      <c r="C23" s="386" t="s">
        <v>77</v>
      </c>
      <c r="D23" s="400">
        <v>10000</v>
      </c>
      <c r="E23" s="401">
        <v>0</v>
      </c>
      <c r="F23" s="402">
        <f>D23+E23</f>
        <v>10000</v>
      </c>
    </row>
    <row r="24" spans="1:9" ht="15.75" thickBot="1" x14ac:dyDescent="0.3">
      <c r="B24" s="412">
        <v>426411</v>
      </c>
      <c r="C24" s="383" t="s">
        <v>51</v>
      </c>
      <c r="D24" s="388">
        <v>35000</v>
      </c>
      <c r="E24" s="403"/>
      <c r="F24" s="404">
        <f>D24+E24</f>
        <v>35000</v>
      </c>
      <c r="G24">
        <v>34958.199999999997</v>
      </c>
      <c r="H24">
        <v>34958.199999999997</v>
      </c>
    </row>
    <row r="25" spans="1:9" ht="15.75" thickBot="1" x14ac:dyDescent="0.3">
      <c r="B25" s="414"/>
      <c r="C25" s="385" t="s">
        <v>128</v>
      </c>
      <c r="D25" s="393">
        <f>D23+D24</f>
        <v>45000</v>
      </c>
      <c r="E25" s="393">
        <f>E23+E24</f>
        <v>0</v>
      </c>
      <c r="F25" s="405">
        <f>F23+F24</f>
        <v>45000</v>
      </c>
      <c r="G25" s="410">
        <f>SUM(G24)</f>
        <v>34958.199999999997</v>
      </c>
      <c r="H25" s="410">
        <f>SUM(H24)</f>
        <v>34958.199999999997</v>
      </c>
      <c r="I25" s="410">
        <v>0</v>
      </c>
    </row>
    <row r="26" spans="1:9" ht="15.75" thickBot="1" x14ac:dyDescent="0.3">
      <c r="B26" s="413">
        <v>512241</v>
      </c>
      <c r="C26" s="384" t="s">
        <v>61</v>
      </c>
      <c r="D26" s="400"/>
      <c r="E26" s="406"/>
      <c r="F26" s="405">
        <f>D26+E26</f>
        <v>0</v>
      </c>
    </row>
    <row r="27" spans="1:9" ht="15.75" thickBot="1" x14ac:dyDescent="0.3">
      <c r="B27" s="412">
        <v>512631</v>
      </c>
      <c r="C27" s="383" t="s">
        <v>78</v>
      </c>
      <c r="D27" s="388">
        <v>150000</v>
      </c>
      <c r="E27" s="401"/>
      <c r="F27" s="405">
        <f>D27+E27</f>
        <v>150000</v>
      </c>
      <c r="G27">
        <v>74300</v>
      </c>
      <c r="I27">
        <v>74300</v>
      </c>
    </row>
    <row r="28" spans="1:9" ht="15.75" thickBot="1" x14ac:dyDescent="0.3">
      <c r="B28" s="414"/>
      <c r="C28" s="385" t="s">
        <v>129</v>
      </c>
      <c r="D28" s="393">
        <f>SUM(D26:D27)</f>
        <v>150000</v>
      </c>
      <c r="E28" s="393">
        <f t="shared" ref="E28:F28" si="4">E26+E27</f>
        <v>0</v>
      </c>
      <c r="F28" s="405">
        <f t="shared" si="4"/>
        <v>150000</v>
      </c>
      <c r="G28">
        <v>112100</v>
      </c>
      <c r="H28">
        <v>112100</v>
      </c>
      <c r="I28">
        <v>0</v>
      </c>
    </row>
    <row r="29" spans="1:9" x14ac:dyDescent="0.25">
      <c r="B29" s="415"/>
      <c r="C29" s="387" t="s">
        <v>79</v>
      </c>
      <c r="D29" s="407">
        <f>D28+D25+D22+D16+D9</f>
        <v>1360000</v>
      </c>
      <c r="E29" s="408">
        <f>E28+E25+E22+E16+E9</f>
        <v>800000</v>
      </c>
      <c r="F29" s="409">
        <f>F28+F25+F22+F16+F9</f>
        <v>2160000</v>
      </c>
      <c r="G29" s="410">
        <v>186400</v>
      </c>
      <c r="H29" s="410">
        <f>SUM(H28)</f>
        <v>112100</v>
      </c>
      <c r="I29" s="410">
        <v>74300</v>
      </c>
    </row>
    <row r="32" spans="1:9" x14ac:dyDescent="0.25">
      <c r="A32" s="339" t="s">
        <v>9</v>
      </c>
      <c r="B32" s="340" t="s">
        <v>217</v>
      </c>
      <c r="C32" s="341" t="s">
        <v>233</v>
      </c>
      <c r="D32" s="342" t="s">
        <v>228</v>
      </c>
      <c r="E32" s="342" t="s">
        <v>234</v>
      </c>
      <c r="F32" s="343" t="s">
        <v>235</v>
      </c>
      <c r="G32" s="343" t="s">
        <v>236</v>
      </c>
      <c r="H32" s="210" t="s">
        <v>237</v>
      </c>
    </row>
    <row r="33" spans="1:8" x14ac:dyDescent="0.25">
      <c r="A33" s="345">
        <v>422911</v>
      </c>
      <c r="B33" s="346" t="s">
        <v>107</v>
      </c>
      <c r="C33" s="210">
        <v>30000</v>
      </c>
      <c r="D33" s="210"/>
      <c r="E33" s="347">
        <v>30000</v>
      </c>
      <c r="F33" s="210">
        <v>0</v>
      </c>
      <c r="G33" s="210">
        <v>0</v>
      </c>
      <c r="H33" s="210">
        <v>0</v>
      </c>
    </row>
    <row r="34" spans="1:8" x14ac:dyDescent="0.25">
      <c r="A34" s="348"/>
      <c r="B34" s="349" t="s">
        <v>215</v>
      </c>
      <c r="C34" s="350">
        <f>C33</f>
        <v>30000</v>
      </c>
      <c r="D34" s="210"/>
      <c r="E34" s="351">
        <f>E33</f>
        <v>30000</v>
      </c>
      <c r="F34" s="351">
        <f t="shared" ref="F34:H34" si="5">F33</f>
        <v>0</v>
      </c>
      <c r="G34" s="351">
        <f t="shared" si="5"/>
        <v>0</v>
      </c>
      <c r="H34" s="351">
        <f t="shared" si="5"/>
        <v>0</v>
      </c>
    </row>
    <row r="35" spans="1:8" x14ac:dyDescent="0.25">
      <c r="A35" s="352">
        <v>423419</v>
      </c>
      <c r="B35" s="353" t="s">
        <v>108</v>
      </c>
      <c r="C35" s="354">
        <v>3000</v>
      </c>
      <c r="D35" s="210"/>
      <c r="E35" s="355">
        <v>3000</v>
      </c>
      <c r="F35" s="210">
        <v>1464</v>
      </c>
      <c r="G35" s="210">
        <v>1464</v>
      </c>
      <c r="H35" s="210">
        <v>0</v>
      </c>
    </row>
    <row r="36" spans="1:8" x14ac:dyDescent="0.25">
      <c r="A36" s="89">
        <v>423911</v>
      </c>
      <c r="B36" s="181" t="s">
        <v>45</v>
      </c>
      <c r="C36" s="210">
        <v>300000</v>
      </c>
      <c r="D36" s="210"/>
      <c r="E36" s="347">
        <v>300000</v>
      </c>
      <c r="F36" s="210">
        <v>300000</v>
      </c>
      <c r="G36" s="210">
        <v>300000</v>
      </c>
      <c r="H36" s="210">
        <v>0</v>
      </c>
    </row>
    <row r="37" spans="1:8" x14ac:dyDescent="0.25">
      <c r="A37" s="162">
        <v>423599</v>
      </c>
      <c r="B37" s="308" t="s">
        <v>42</v>
      </c>
      <c r="C37" s="210">
        <v>50000</v>
      </c>
      <c r="D37" s="210"/>
      <c r="E37" s="347">
        <v>50000</v>
      </c>
      <c r="F37" s="210">
        <v>50000</v>
      </c>
      <c r="G37" s="210">
        <v>50000</v>
      </c>
      <c r="H37" s="210">
        <v>0</v>
      </c>
    </row>
    <row r="38" spans="1:8" x14ac:dyDescent="0.25">
      <c r="A38" s="356">
        <v>423711</v>
      </c>
      <c r="B38" s="181" t="s">
        <v>98</v>
      </c>
      <c r="C38" s="357"/>
      <c r="D38" s="358"/>
      <c r="E38" s="359"/>
      <c r="F38" s="210"/>
      <c r="G38" s="210"/>
      <c r="H38" s="210"/>
    </row>
    <row r="39" spans="1:8" x14ac:dyDescent="0.25">
      <c r="A39" s="210"/>
      <c r="B39" s="360" t="s">
        <v>216</v>
      </c>
      <c r="C39" s="350">
        <f>SUM(C35:C38)</f>
        <v>353000</v>
      </c>
      <c r="D39" s="210"/>
      <c r="E39" s="351">
        <f>SUM(E35:E38)</f>
        <v>353000</v>
      </c>
      <c r="F39" s="351">
        <f t="shared" ref="F39:H39" si="6">SUM(F35:F38)</f>
        <v>351464</v>
      </c>
      <c r="G39" s="351">
        <f t="shared" si="6"/>
        <v>351464</v>
      </c>
      <c r="H39" s="351">
        <f t="shared" si="6"/>
        <v>0</v>
      </c>
    </row>
    <row r="40" spans="1:8" x14ac:dyDescent="0.25">
      <c r="A40" s="361"/>
      <c r="B40" s="360" t="s">
        <v>109</v>
      </c>
      <c r="C40" s="350">
        <f>C34+C39</f>
        <v>383000</v>
      </c>
      <c r="D40" s="350">
        <f>D34+D39</f>
        <v>0</v>
      </c>
      <c r="E40" s="351">
        <f>E34+E39</f>
        <v>383000</v>
      </c>
      <c r="F40" s="351">
        <f t="shared" ref="F40:H40" si="7">F34+F39</f>
        <v>351464</v>
      </c>
      <c r="G40" s="351">
        <f t="shared" si="7"/>
        <v>351464</v>
      </c>
      <c r="H40" s="351">
        <f t="shared" si="7"/>
        <v>0</v>
      </c>
    </row>
    <row r="42" spans="1:8" x14ac:dyDescent="0.25">
      <c r="A42" s="200" t="s">
        <v>80</v>
      </c>
      <c r="B42" s="425" t="s">
        <v>81</v>
      </c>
      <c r="C42" s="426"/>
      <c r="D42" s="426"/>
      <c r="E42" s="426"/>
    </row>
    <row r="43" spans="1:8" x14ac:dyDescent="0.25">
      <c r="A43" s="20">
        <v>422121</v>
      </c>
      <c r="B43" s="53" t="s">
        <v>83</v>
      </c>
      <c r="C43" s="201">
        <v>30000</v>
      </c>
      <c r="D43" s="23">
        <v>0</v>
      </c>
      <c r="E43" s="24">
        <v>30000</v>
      </c>
      <c r="F43">
        <v>23594</v>
      </c>
      <c r="G43">
        <v>23594</v>
      </c>
      <c r="H43">
        <v>0</v>
      </c>
    </row>
    <row r="44" spans="1:8" ht="15.75" thickBot="1" x14ac:dyDescent="0.3">
      <c r="A44" s="20">
        <v>422911</v>
      </c>
      <c r="B44" s="53" t="s">
        <v>84</v>
      </c>
      <c r="C44" s="202"/>
      <c r="D44" s="41">
        <v>0</v>
      </c>
      <c r="E44" s="42"/>
    </row>
    <row r="45" spans="1:8" ht="15.75" thickBot="1" x14ac:dyDescent="0.3">
      <c r="A45" s="203"/>
      <c r="B45" s="204" t="s">
        <v>130</v>
      </c>
      <c r="C45" s="205">
        <f t="shared" ref="C45:E45" si="8">SUM(C43:C44)</f>
        <v>30000</v>
      </c>
      <c r="D45" s="206">
        <f t="shared" si="8"/>
        <v>0</v>
      </c>
      <c r="E45" s="207">
        <f t="shared" si="8"/>
        <v>30000</v>
      </c>
      <c r="F45" s="410">
        <v>23594</v>
      </c>
      <c r="G45" s="410">
        <v>23594</v>
      </c>
      <c r="H45" s="410">
        <v>0</v>
      </c>
    </row>
    <row r="46" spans="1:8" x14ac:dyDescent="0.25">
      <c r="A46" s="78">
        <v>423419</v>
      </c>
      <c r="B46" s="177" t="s">
        <v>230</v>
      </c>
      <c r="C46" s="201">
        <v>150000</v>
      </c>
      <c r="D46" s="209">
        <v>0</v>
      </c>
      <c r="E46" s="180">
        <v>150000</v>
      </c>
      <c r="F46" s="418">
        <v>146460</v>
      </c>
      <c r="G46" s="418">
        <v>146460</v>
      </c>
      <c r="H46" s="121">
        <v>0</v>
      </c>
    </row>
    <row r="47" spans="1:8" x14ac:dyDescent="0.25">
      <c r="A47" s="20">
        <v>423621</v>
      </c>
      <c r="B47" s="53" t="s">
        <v>85</v>
      </c>
      <c r="C47" s="201">
        <v>10000</v>
      </c>
      <c r="D47" s="23">
        <v>0</v>
      </c>
      <c r="E47" s="24">
        <v>10000</v>
      </c>
    </row>
    <row r="48" spans="1:8" x14ac:dyDescent="0.25">
      <c r="A48" s="20">
        <v>423711</v>
      </c>
      <c r="B48" s="53" t="s">
        <v>86</v>
      </c>
      <c r="C48" s="202">
        <v>0</v>
      </c>
      <c r="D48" s="111">
        <v>0</v>
      </c>
      <c r="E48" s="42">
        <v>0</v>
      </c>
    </row>
    <row r="49" spans="1:8" ht="15.75" thickBot="1" x14ac:dyDescent="0.3">
      <c r="A49" s="78">
        <v>423911</v>
      </c>
      <c r="B49" s="181" t="s">
        <v>87</v>
      </c>
      <c r="C49" s="211">
        <v>110000</v>
      </c>
      <c r="D49" s="212"/>
      <c r="E49" s="213">
        <v>110000</v>
      </c>
      <c r="F49">
        <v>109500</v>
      </c>
      <c r="G49">
        <v>109500</v>
      </c>
      <c r="H49">
        <v>0</v>
      </c>
    </row>
    <row r="50" spans="1:8" ht="15.75" thickBot="1" x14ac:dyDescent="0.3">
      <c r="A50" s="203"/>
      <c r="B50" s="204" t="s">
        <v>131</v>
      </c>
      <c r="C50" s="205">
        <f>SUM(C46:C49)</f>
        <v>270000</v>
      </c>
      <c r="D50" s="214">
        <f>SUM(D46:D48)</f>
        <v>0</v>
      </c>
      <c r="E50" s="207">
        <f t="shared" ref="E50" si="9">SUM(E46:E49)</f>
        <v>270000</v>
      </c>
      <c r="F50" s="417">
        <f>SUM(F46:F49)</f>
        <v>255960</v>
      </c>
      <c r="G50" s="410">
        <f>SUM(G46:G49)</f>
        <v>255960</v>
      </c>
      <c r="H50" s="410">
        <v>0</v>
      </c>
    </row>
    <row r="51" spans="1:8" ht="15.75" thickBot="1" x14ac:dyDescent="0.3">
      <c r="A51" s="20">
        <v>424221</v>
      </c>
      <c r="B51" s="53" t="s">
        <v>88</v>
      </c>
      <c r="C51" s="202">
        <v>150000</v>
      </c>
      <c r="D51" s="41">
        <v>0</v>
      </c>
      <c r="E51" s="42">
        <v>150000</v>
      </c>
      <c r="F51">
        <v>150000</v>
      </c>
      <c r="G51">
        <v>150000</v>
      </c>
    </row>
    <row r="52" spans="1:8" ht="15.75" thickBot="1" x14ac:dyDescent="0.3">
      <c r="A52" s="203"/>
      <c r="B52" s="204" t="s">
        <v>132</v>
      </c>
      <c r="C52" s="215">
        <f>SUM(C51:C51)</f>
        <v>150000</v>
      </c>
      <c r="D52" s="216">
        <f>SUM(D51:D51)</f>
        <v>0</v>
      </c>
      <c r="E52" s="217">
        <f>SUM(E51:E51)</f>
        <v>150000</v>
      </c>
      <c r="F52" s="410">
        <f>SUM(F51)</f>
        <v>150000</v>
      </c>
      <c r="G52" s="410">
        <f>SUM(G51)</f>
        <v>150000</v>
      </c>
      <c r="H52" s="410">
        <v>0</v>
      </c>
    </row>
    <row r="53" spans="1:8" ht="15.75" thickBot="1" x14ac:dyDescent="0.3">
      <c r="A53" s="78">
        <v>426811</v>
      </c>
      <c r="B53" s="177" t="s">
        <v>89</v>
      </c>
      <c r="C53" s="127">
        <v>20000</v>
      </c>
      <c r="D53" s="218"/>
      <c r="E53" s="219">
        <v>20000</v>
      </c>
      <c r="F53">
        <v>12970</v>
      </c>
      <c r="G53">
        <v>12970</v>
      </c>
      <c r="H53">
        <v>0</v>
      </c>
    </row>
    <row r="54" spans="1:8" ht="15.75" thickBot="1" x14ac:dyDescent="0.3">
      <c r="A54" s="203"/>
      <c r="B54" s="204" t="s">
        <v>133</v>
      </c>
      <c r="C54" s="205">
        <f t="shared" ref="C54:E54" si="10">C53</f>
        <v>20000</v>
      </c>
      <c r="D54" s="214">
        <f t="shared" si="10"/>
        <v>0</v>
      </c>
      <c r="E54" s="207">
        <f t="shared" si="10"/>
        <v>20000</v>
      </c>
      <c r="F54" s="410">
        <f>SUM(F53)</f>
        <v>12970</v>
      </c>
      <c r="G54" s="410">
        <f>SUM(G53)</f>
        <v>12970</v>
      </c>
      <c r="H54" s="410">
        <v>0</v>
      </c>
    </row>
    <row r="55" spans="1:8" ht="15.75" thickBot="1" x14ac:dyDescent="0.3">
      <c r="A55" s="78">
        <v>512211</v>
      </c>
      <c r="B55" s="181" t="s">
        <v>90</v>
      </c>
      <c r="C55" s="220">
        <v>25000</v>
      </c>
      <c r="D55" s="221"/>
      <c r="E55" s="222">
        <v>25000</v>
      </c>
      <c r="F55" s="418"/>
    </row>
    <row r="56" spans="1:8" ht="15.75" thickBot="1" x14ac:dyDescent="0.3">
      <c r="A56" s="78">
        <v>512241</v>
      </c>
      <c r="B56" s="133" t="s">
        <v>61</v>
      </c>
      <c r="C56" s="220">
        <v>25000</v>
      </c>
      <c r="D56" s="223"/>
      <c r="E56" s="64">
        <v>25000</v>
      </c>
      <c r="F56" s="418"/>
    </row>
    <row r="57" spans="1:8" x14ac:dyDescent="0.25">
      <c r="A57" s="224"/>
      <c r="B57" s="225" t="s">
        <v>134</v>
      </c>
      <c r="C57" s="226">
        <f>SUM(C55:C56)</f>
        <v>50000</v>
      </c>
      <c r="D57" s="41">
        <v>0</v>
      </c>
      <c r="E57" s="227">
        <f>SUM(E55:E56)</f>
        <v>50000</v>
      </c>
      <c r="F57" s="410">
        <v>0</v>
      </c>
      <c r="G57" s="410">
        <v>0</v>
      </c>
      <c r="H57" s="410">
        <v>0</v>
      </c>
    </row>
    <row r="58" spans="1:8" x14ac:dyDescent="0.25">
      <c r="A58" s="186"/>
      <c r="B58" s="228" t="s">
        <v>91</v>
      </c>
      <c r="C58" s="188">
        <f>SUM(C45+C50+C52+C54+C57)</f>
        <v>520000</v>
      </c>
      <c r="D58" s="229">
        <v>0</v>
      </c>
      <c r="E58" s="230">
        <f>SUM(E45+E50+E52+E54+E57)</f>
        <v>520000</v>
      </c>
      <c r="F58" s="410">
        <v>442524</v>
      </c>
      <c r="G58" s="410">
        <v>442524</v>
      </c>
      <c r="H58" s="410">
        <v>0</v>
      </c>
    </row>
    <row r="59" spans="1:8" x14ac:dyDescent="0.25">
      <c r="A59" s="344" t="s">
        <v>92</v>
      </c>
      <c r="B59" s="291" t="s">
        <v>219</v>
      </c>
      <c r="C59" s="292"/>
      <c r="D59" s="231"/>
      <c r="E59" s="232"/>
    </row>
    <row r="60" spans="1:8" x14ac:dyDescent="0.25">
      <c r="A60" s="338">
        <v>423911</v>
      </c>
      <c r="B60" s="90" t="s">
        <v>135</v>
      </c>
      <c r="C60" s="233">
        <v>160000</v>
      </c>
      <c r="D60" s="233"/>
      <c r="E60" s="234">
        <v>160000</v>
      </c>
      <c r="F60" s="419">
        <v>39308.199999999997</v>
      </c>
      <c r="G60" s="419">
        <v>39308.199999999997</v>
      </c>
    </row>
    <row r="61" spans="1:8" x14ac:dyDescent="0.25">
      <c r="A61" s="338">
        <v>511393</v>
      </c>
      <c r="B61" s="90" t="s">
        <v>229</v>
      </c>
      <c r="C61" s="233">
        <v>5778570</v>
      </c>
      <c r="D61" s="233"/>
      <c r="E61" s="234">
        <v>5778570</v>
      </c>
      <c r="F61" s="419">
        <v>5778569.2800000003</v>
      </c>
      <c r="G61" s="419">
        <v>5778569.2800000003</v>
      </c>
    </row>
    <row r="62" spans="1:8" x14ac:dyDescent="0.25">
      <c r="A62" s="235"/>
      <c r="B62" s="373" t="s">
        <v>220</v>
      </c>
      <c r="C62" s="231">
        <f>SUM(C60:C61)</f>
        <v>5938570</v>
      </c>
      <c r="D62" s="231"/>
      <c r="E62" s="231">
        <f>SUM(E60:E61)</f>
        <v>5938570</v>
      </c>
      <c r="F62" s="410">
        <f>SUM(F60:F61)</f>
        <v>5817877.4800000004</v>
      </c>
      <c r="G62" s="410">
        <f>SUM(G60:G61)</f>
        <v>5817877.4800000004</v>
      </c>
      <c r="H62" s="410">
        <v>0</v>
      </c>
    </row>
    <row r="64" spans="1:8" ht="24" x14ac:dyDescent="0.25">
      <c r="A64" s="2" t="s">
        <v>1</v>
      </c>
      <c r="B64" s="3" t="s">
        <v>2</v>
      </c>
      <c r="C64" s="4" t="s">
        <v>3</v>
      </c>
      <c r="D64" s="5" t="s">
        <v>4</v>
      </c>
      <c r="E64" s="6" t="s">
        <v>5</v>
      </c>
    </row>
    <row r="65" spans="1:8" x14ac:dyDescent="0.25">
      <c r="A65" s="9" t="s">
        <v>9</v>
      </c>
      <c r="B65" s="10" t="s">
        <v>10</v>
      </c>
      <c r="C65" s="11">
        <v>3</v>
      </c>
      <c r="D65" s="12">
        <v>4</v>
      </c>
      <c r="E65" s="13">
        <v>8</v>
      </c>
    </row>
    <row r="66" spans="1:8" x14ac:dyDescent="0.25">
      <c r="A66" s="15">
        <v>411111</v>
      </c>
      <c r="B66" s="16" t="s">
        <v>11</v>
      </c>
      <c r="C66" s="17"/>
      <c r="D66" s="18"/>
      <c r="E66" s="19"/>
    </row>
    <row r="67" spans="1:8" x14ac:dyDescent="0.25">
      <c r="A67" s="20">
        <v>411111</v>
      </c>
      <c r="B67" s="21" t="s">
        <v>12</v>
      </c>
      <c r="C67" s="22">
        <v>15889000</v>
      </c>
      <c r="D67" s="23"/>
      <c r="E67" s="24">
        <v>15889000</v>
      </c>
    </row>
    <row r="68" spans="1:8" x14ac:dyDescent="0.25">
      <c r="A68" s="25"/>
      <c r="B68" s="26" t="s">
        <v>111</v>
      </c>
      <c r="C68" s="27">
        <f t="shared" ref="C68:E68" si="11">C67</f>
        <v>15889000</v>
      </c>
      <c r="D68" s="28">
        <f t="shared" si="11"/>
        <v>0</v>
      </c>
      <c r="E68" s="29">
        <f t="shared" si="11"/>
        <v>15889000</v>
      </c>
      <c r="F68" s="410">
        <v>15892370.92</v>
      </c>
      <c r="G68" s="410">
        <v>15719440.08</v>
      </c>
      <c r="H68" s="410">
        <v>172930.84</v>
      </c>
    </row>
    <row r="69" spans="1:8" x14ac:dyDescent="0.25">
      <c r="A69" s="30">
        <v>412000</v>
      </c>
      <c r="B69" s="31" t="s">
        <v>13</v>
      </c>
      <c r="C69" s="32"/>
      <c r="D69" s="33"/>
      <c r="E69" s="34"/>
    </row>
    <row r="70" spans="1:8" x14ac:dyDescent="0.25">
      <c r="A70" s="35">
        <v>412111</v>
      </c>
      <c r="B70" s="36" t="s">
        <v>14</v>
      </c>
      <c r="C70" s="37">
        <v>1840000</v>
      </c>
      <c r="D70" s="38"/>
      <c r="E70" s="39">
        <v>1840000</v>
      </c>
      <c r="F70">
        <v>1827622.73</v>
      </c>
      <c r="G70">
        <v>1827622.73</v>
      </c>
    </row>
    <row r="71" spans="1:8" x14ac:dyDescent="0.25">
      <c r="A71" s="35">
        <v>412211</v>
      </c>
      <c r="B71" s="36" t="s">
        <v>15</v>
      </c>
      <c r="C71" s="37">
        <v>835000</v>
      </c>
      <c r="D71" s="38"/>
      <c r="E71" s="39">
        <v>835000</v>
      </c>
      <c r="F71">
        <v>818456.98</v>
      </c>
      <c r="G71">
        <v>818456.98</v>
      </c>
    </row>
    <row r="72" spans="1:8" ht="15.75" thickBot="1" x14ac:dyDescent="0.3">
      <c r="A72" s="20">
        <v>412311</v>
      </c>
      <c r="B72" s="21" t="s">
        <v>16</v>
      </c>
      <c r="C72" s="40"/>
      <c r="D72" s="41"/>
      <c r="E72" s="42"/>
    </row>
    <row r="73" spans="1:8" ht="15.75" thickBot="1" x14ac:dyDescent="0.3">
      <c r="A73" s="43"/>
      <c r="B73" s="44" t="s">
        <v>112</v>
      </c>
      <c r="C73" s="45">
        <f>SUM(C70:C72)</f>
        <v>2675000</v>
      </c>
      <c r="D73" s="46">
        <f t="shared" ref="D73:E73" si="12">SUM(D70:D72)</f>
        <v>0</v>
      </c>
      <c r="E73" s="47">
        <f t="shared" si="12"/>
        <v>2675000</v>
      </c>
      <c r="F73" s="410">
        <f>SUM(F70:F72)</f>
        <v>2646079.71</v>
      </c>
      <c r="G73" s="410">
        <f>SUM(G70:G72)</f>
        <v>2646079.71</v>
      </c>
      <c r="H73" s="410">
        <v>0</v>
      </c>
    </row>
    <row r="74" spans="1:8" x14ac:dyDescent="0.25">
      <c r="A74" s="49">
        <v>413000</v>
      </c>
      <c r="B74" s="50" t="s">
        <v>17</v>
      </c>
      <c r="C74" s="22"/>
      <c r="D74" s="51"/>
      <c r="E74" s="52"/>
    </row>
    <row r="75" spans="1:8" ht="15.75" thickBot="1" x14ac:dyDescent="0.3">
      <c r="A75" s="20">
        <v>413142</v>
      </c>
      <c r="B75" s="53" t="s">
        <v>18</v>
      </c>
      <c r="C75" s="40"/>
      <c r="D75" s="41">
        <v>50000</v>
      </c>
      <c r="E75" s="42">
        <v>50000</v>
      </c>
      <c r="F75">
        <v>70000</v>
      </c>
      <c r="G75">
        <v>0</v>
      </c>
      <c r="H75">
        <v>70000</v>
      </c>
    </row>
    <row r="76" spans="1:8" ht="15.75" thickBot="1" x14ac:dyDescent="0.3">
      <c r="A76" s="54"/>
      <c r="B76" s="55" t="s">
        <v>123</v>
      </c>
      <c r="C76" s="56"/>
      <c r="D76" s="57">
        <f>D75</f>
        <v>50000</v>
      </c>
      <c r="E76" s="58">
        <v>50000</v>
      </c>
      <c r="F76" s="410">
        <f>SUM(F75)</f>
        <v>70000</v>
      </c>
      <c r="G76" s="410">
        <v>0</v>
      </c>
      <c r="H76" s="410">
        <f>SUM(H75)</f>
        <v>70000</v>
      </c>
    </row>
    <row r="77" spans="1:8" x14ac:dyDescent="0.25">
      <c r="A77" s="15">
        <v>414000</v>
      </c>
      <c r="B77" s="16" t="s">
        <v>19</v>
      </c>
      <c r="C77" s="59"/>
      <c r="D77" s="60"/>
      <c r="E77" s="61"/>
    </row>
    <row r="78" spans="1:8" x14ac:dyDescent="0.25">
      <c r="A78" s="62">
        <v>414111</v>
      </c>
      <c r="B78" s="63" t="s">
        <v>20</v>
      </c>
      <c r="C78" s="22"/>
      <c r="D78" s="23"/>
      <c r="E78" s="64"/>
    </row>
    <row r="79" spans="1:8" ht="15.75" thickBot="1" x14ac:dyDescent="0.3">
      <c r="A79" s="62">
        <v>414314</v>
      </c>
      <c r="B79" s="63" t="s">
        <v>21</v>
      </c>
      <c r="C79" s="65"/>
      <c r="D79" s="66">
        <v>54000</v>
      </c>
      <c r="E79" s="64">
        <v>54000</v>
      </c>
      <c r="F79">
        <v>60000</v>
      </c>
      <c r="H79">
        <v>60000</v>
      </c>
    </row>
    <row r="80" spans="1:8" ht="15.75" thickBot="1" x14ac:dyDescent="0.3">
      <c r="A80" s="43"/>
      <c r="B80" s="44" t="s">
        <v>124</v>
      </c>
      <c r="C80" s="45">
        <f>SUM(C78+C79)</f>
        <v>0</v>
      </c>
      <c r="D80" s="67">
        <f t="shared" ref="D80:E80" si="13">SUM(D77:D79)</f>
        <v>54000</v>
      </c>
      <c r="E80" s="68">
        <f t="shared" si="13"/>
        <v>54000</v>
      </c>
      <c r="F80" s="410">
        <f>SUM(F79)</f>
        <v>60000</v>
      </c>
      <c r="G80" s="410"/>
      <c r="H80" s="410">
        <f>SUM(H79)</f>
        <v>60000</v>
      </c>
    </row>
    <row r="81" spans="1:8" x14ac:dyDescent="0.25">
      <c r="A81" s="15">
        <v>415000</v>
      </c>
      <c r="B81" s="16" t="s">
        <v>22</v>
      </c>
      <c r="C81" s="59"/>
      <c r="D81" s="60"/>
      <c r="E81" s="61"/>
    </row>
    <row r="82" spans="1:8" ht="15.75" thickBot="1" x14ac:dyDescent="0.3">
      <c r="A82" s="69">
        <v>415112</v>
      </c>
      <c r="B82" s="70" t="s">
        <v>23</v>
      </c>
      <c r="C82" s="40">
        <v>270000</v>
      </c>
      <c r="D82" s="71"/>
      <c r="E82" s="42">
        <v>270000</v>
      </c>
      <c r="F82">
        <v>260481.95</v>
      </c>
      <c r="G82">
        <v>260381.95</v>
      </c>
      <c r="H82">
        <v>100</v>
      </c>
    </row>
    <row r="83" spans="1:8" ht="15.75" thickBot="1" x14ac:dyDescent="0.3">
      <c r="A83" s="43"/>
      <c r="B83" s="44" t="s">
        <v>113</v>
      </c>
      <c r="C83" s="45">
        <v>270000</v>
      </c>
      <c r="D83" s="72">
        <f t="shared" ref="D83" si="14">D82</f>
        <v>0</v>
      </c>
      <c r="E83" s="73">
        <v>270000</v>
      </c>
      <c r="F83" s="410">
        <f>SUM(F82)</f>
        <v>260481.95</v>
      </c>
      <c r="G83" s="410">
        <f>SUM(G82)</f>
        <v>260381.95</v>
      </c>
      <c r="H83" s="410">
        <f>SUM(H82)</f>
        <v>100</v>
      </c>
    </row>
    <row r="84" spans="1:8" x14ac:dyDescent="0.25">
      <c r="A84" s="74">
        <v>416000</v>
      </c>
      <c r="B84" s="75" t="s">
        <v>24</v>
      </c>
      <c r="C84" s="76"/>
      <c r="D84" s="60"/>
      <c r="E84" s="77"/>
    </row>
    <row r="85" spans="1:8" ht="15.75" thickBot="1" x14ac:dyDescent="0.3">
      <c r="A85" s="78">
        <v>416111</v>
      </c>
      <c r="B85" s="75" t="s">
        <v>25</v>
      </c>
      <c r="C85" s="59"/>
      <c r="D85" s="60"/>
      <c r="E85" s="79"/>
    </row>
    <row r="86" spans="1:8" ht="15.75" thickBot="1" x14ac:dyDescent="0.3">
      <c r="A86" s="43"/>
      <c r="B86" s="44" t="s">
        <v>114</v>
      </c>
      <c r="C86" s="45">
        <f>C84+C85</f>
        <v>0</v>
      </c>
      <c r="D86" s="67">
        <f>D84+D85</f>
        <v>0</v>
      </c>
      <c r="E86" s="73"/>
    </row>
    <row r="87" spans="1:8" x14ac:dyDescent="0.25">
      <c r="A87" s="80">
        <v>421000</v>
      </c>
      <c r="B87" s="81" t="s">
        <v>26</v>
      </c>
      <c r="C87" s="82"/>
      <c r="D87" s="83"/>
      <c r="E87" s="84"/>
    </row>
    <row r="88" spans="1:8" x14ac:dyDescent="0.25">
      <c r="A88" s="78">
        <v>421111</v>
      </c>
      <c r="B88" s="85" t="s">
        <v>27</v>
      </c>
      <c r="C88" s="86">
        <v>50000</v>
      </c>
      <c r="D88" s="87">
        <v>20000</v>
      </c>
      <c r="E88" s="88">
        <f t="shared" ref="E88:E96" si="15">C88+D88</f>
        <v>70000</v>
      </c>
      <c r="F88">
        <v>97149.46</v>
      </c>
      <c r="G88">
        <v>45238.84</v>
      </c>
      <c r="H88">
        <v>51910.62</v>
      </c>
    </row>
    <row r="89" spans="1:8" x14ac:dyDescent="0.25">
      <c r="A89" s="89">
        <v>421211</v>
      </c>
      <c r="B89" s="90" t="s">
        <v>225</v>
      </c>
      <c r="C89" s="91">
        <v>990000</v>
      </c>
      <c r="D89" s="92">
        <v>920000</v>
      </c>
      <c r="E89" s="93">
        <f t="shared" si="15"/>
        <v>1910000</v>
      </c>
      <c r="F89" s="14">
        <v>1452761.01</v>
      </c>
      <c r="G89" s="14">
        <v>989982.62</v>
      </c>
      <c r="H89" s="14">
        <f t="shared" ref="H89" si="16">F89-G89</f>
        <v>462778.39</v>
      </c>
    </row>
    <row r="90" spans="1:8" x14ac:dyDescent="0.25">
      <c r="A90" s="89">
        <v>421224</v>
      </c>
      <c r="B90" s="90" t="s">
        <v>28</v>
      </c>
      <c r="C90" s="94">
        <v>180000</v>
      </c>
      <c r="D90" s="95">
        <v>30000</v>
      </c>
      <c r="E90" s="93">
        <f t="shared" si="15"/>
        <v>210000</v>
      </c>
      <c r="F90">
        <v>0</v>
      </c>
      <c r="G90">
        <v>0</v>
      </c>
      <c r="H90">
        <v>0</v>
      </c>
    </row>
    <row r="91" spans="1:8" x14ac:dyDescent="0.25">
      <c r="A91" s="89">
        <v>421311</v>
      </c>
      <c r="B91" s="85" t="s">
        <v>29</v>
      </c>
      <c r="C91" s="91">
        <v>300000</v>
      </c>
      <c r="D91" s="87">
        <v>315000</v>
      </c>
      <c r="E91" s="93">
        <f t="shared" si="15"/>
        <v>615000</v>
      </c>
      <c r="F91" s="14">
        <v>471911.15</v>
      </c>
      <c r="G91" s="14">
        <v>299826.82</v>
      </c>
      <c r="H91" s="14">
        <f t="shared" ref="H91:H96" si="17">F91-G91</f>
        <v>172084.33000000002</v>
      </c>
    </row>
    <row r="92" spans="1:8" x14ac:dyDescent="0.25">
      <c r="A92" s="96">
        <v>421411</v>
      </c>
      <c r="B92" s="85" t="s">
        <v>30</v>
      </c>
      <c r="C92" s="91">
        <v>85000</v>
      </c>
      <c r="D92" s="87">
        <v>15000</v>
      </c>
      <c r="E92" s="93">
        <f t="shared" si="15"/>
        <v>100000</v>
      </c>
      <c r="F92" s="14">
        <v>80686.81</v>
      </c>
      <c r="G92" s="14">
        <v>80686.789999999994</v>
      </c>
      <c r="H92" s="14">
        <f t="shared" si="17"/>
        <v>2.0000000004074536E-2</v>
      </c>
    </row>
    <row r="93" spans="1:8" x14ac:dyDescent="0.25">
      <c r="A93" s="89">
        <v>421414</v>
      </c>
      <c r="B93" s="85" t="s">
        <v>31</v>
      </c>
      <c r="C93" s="91">
        <v>260000</v>
      </c>
      <c r="D93" s="87">
        <v>20000</v>
      </c>
      <c r="E93" s="93">
        <f t="shared" si="15"/>
        <v>280000</v>
      </c>
      <c r="F93" s="14">
        <v>255616.6</v>
      </c>
      <c r="G93" s="14">
        <v>255616.6</v>
      </c>
      <c r="H93" s="14">
        <f t="shared" si="17"/>
        <v>0</v>
      </c>
    </row>
    <row r="94" spans="1:8" x14ac:dyDescent="0.25">
      <c r="A94" s="89">
        <v>421421</v>
      </c>
      <c r="B94" s="85" t="s">
        <v>32</v>
      </c>
      <c r="C94" s="91">
        <v>15000</v>
      </c>
      <c r="D94" s="87"/>
      <c r="E94" s="93">
        <f t="shared" si="15"/>
        <v>15000</v>
      </c>
      <c r="F94" s="14">
        <v>13890.33</v>
      </c>
      <c r="G94" s="14">
        <v>13700</v>
      </c>
      <c r="H94" s="14">
        <f t="shared" si="17"/>
        <v>190.32999999999993</v>
      </c>
    </row>
    <row r="95" spans="1:8" x14ac:dyDescent="0.25">
      <c r="A95" s="97">
        <v>421511</v>
      </c>
      <c r="B95" s="98" t="s">
        <v>33</v>
      </c>
      <c r="C95" s="99">
        <v>195000</v>
      </c>
      <c r="D95" s="100"/>
      <c r="E95" s="101">
        <f t="shared" si="15"/>
        <v>195000</v>
      </c>
      <c r="F95" s="14">
        <v>175190.18</v>
      </c>
      <c r="G95" s="14">
        <v>175190.18</v>
      </c>
      <c r="H95" s="14">
        <f t="shared" si="17"/>
        <v>0</v>
      </c>
    </row>
    <row r="96" spans="1:8" ht="15.75" thickBot="1" x14ac:dyDescent="0.3">
      <c r="A96" s="89">
        <v>421919</v>
      </c>
      <c r="B96" s="90" t="s">
        <v>34</v>
      </c>
      <c r="C96" s="102">
        <v>125000</v>
      </c>
      <c r="D96" s="103">
        <v>5000</v>
      </c>
      <c r="E96" s="104">
        <f t="shared" si="15"/>
        <v>130000</v>
      </c>
      <c r="F96" s="14">
        <v>126362.78</v>
      </c>
      <c r="G96" s="14">
        <v>115361.98</v>
      </c>
      <c r="H96" s="14">
        <f t="shared" si="17"/>
        <v>11000.800000000003</v>
      </c>
    </row>
    <row r="97" spans="1:8" ht="15.75" thickBot="1" x14ac:dyDescent="0.3">
      <c r="A97" s="43"/>
      <c r="B97" s="44" t="s">
        <v>115</v>
      </c>
      <c r="C97" s="45">
        <f t="shared" ref="C97:E97" si="18">SUM(C88:C96)</f>
        <v>2200000</v>
      </c>
      <c r="D97" s="67">
        <f t="shared" si="18"/>
        <v>1325000</v>
      </c>
      <c r="E97" s="73">
        <f t="shared" si="18"/>
        <v>3525000</v>
      </c>
      <c r="F97" s="410">
        <f>SUM(F88:F96)</f>
        <v>2673568.3200000003</v>
      </c>
      <c r="G97" s="410">
        <f>SUM(G88:G96)</f>
        <v>1975603.83</v>
      </c>
      <c r="H97" s="17">
        <f>SUM(H88:H96)</f>
        <v>697964.49000000011</v>
      </c>
    </row>
    <row r="98" spans="1:8" x14ac:dyDescent="0.25">
      <c r="A98" s="80">
        <v>422000</v>
      </c>
      <c r="B98" s="81" t="s">
        <v>35</v>
      </c>
      <c r="C98" s="105"/>
      <c r="D98" s="106"/>
      <c r="E98" s="107"/>
    </row>
    <row r="99" spans="1:8" x14ac:dyDescent="0.25">
      <c r="A99" s="20">
        <v>422111</v>
      </c>
      <c r="B99" s="108" t="s">
        <v>222</v>
      </c>
      <c r="C99" s="22">
        <v>18000</v>
      </c>
      <c r="D99" s="109">
        <v>22000</v>
      </c>
      <c r="E99" s="24">
        <f>C99+D99</f>
        <v>40000</v>
      </c>
      <c r="F99">
        <v>28420</v>
      </c>
      <c r="G99">
        <v>16800</v>
      </c>
      <c r="H99">
        <v>11620</v>
      </c>
    </row>
    <row r="100" spans="1:8" ht="15.75" thickBot="1" x14ac:dyDescent="0.3">
      <c r="A100" s="2">
        <v>422121</v>
      </c>
      <c r="B100" s="90" t="s">
        <v>36</v>
      </c>
      <c r="C100" s="110">
        <v>10000</v>
      </c>
      <c r="D100" s="111">
        <v>10000</v>
      </c>
      <c r="E100" s="112">
        <f>C100+D100</f>
        <v>20000</v>
      </c>
      <c r="F100">
        <v>1780</v>
      </c>
      <c r="G100">
        <v>1030</v>
      </c>
      <c r="H100">
        <v>750</v>
      </c>
    </row>
    <row r="101" spans="1:8" ht="15.75" thickBot="1" x14ac:dyDescent="0.3">
      <c r="A101" s="113"/>
      <c r="B101" s="114" t="s">
        <v>116</v>
      </c>
      <c r="C101" s="45">
        <f t="shared" ref="C101:E101" si="19">SUM(C99:C100)</f>
        <v>28000</v>
      </c>
      <c r="D101" s="67">
        <f t="shared" si="19"/>
        <v>32000</v>
      </c>
      <c r="E101" s="73">
        <f t="shared" si="19"/>
        <v>60000</v>
      </c>
      <c r="F101" s="410">
        <f>SUM(F99:F100)</f>
        <v>30200</v>
      </c>
      <c r="G101" s="410">
        <f>SUM(G99:G100)</f>
        <v>17830</v>
      </c>
      <c r="H101" s="410">
        <f>SUM(H99:H100)</f>
        <v>12370</v>
      </c>
    </row>
    <row r="102" spans="1:8" x14ac:dyDescent="0.25">
      <c r="A102" s="80">
        <v>423000</v>
      </c>
      <c r="B102" s="81" t="s">
        <v>37</v>
      </c>
      <c r="C102" s="59"/>
      <c r="D102" s="60"/>
      <c r="E102" s="61"/>
    </row>
    <row r="103" spans="1:8" x14ac:dyDescent="0.25">
      <c r="A103" s="20">
        <v>423211</v>
      </c>
      <c r="B103" s="115" t="s">
        <v>38</v>
      </c>
      <c r="C103" s="22">
        <v>92000</v>
      </c>
      <c r="D103" s="41">
        <v>25000</v>
      </c>
      <c r="E103" s="24">
        <f t="shared" ref="E103:E109" si="20">SUM(C103:D103)</f>
        <v>117000</v>
      </c>
      <c r="F103" s="14">
        <v>97337.279999999999</v>
      </c>
      <c r="G103" s="14">
        <v>92000</v>
      </c>
      <c r="H103" s="14">
        <f t="shared" ref="H103" si="21">F103-G103</f>
        <v>5337.2799999999988</v>
      </c>
    </row>
    <row r="104" spans="1:8" x14ac:dyDescent="0.25">
      <c r="A104" s="69">
        <v>423221</v>
      </c>
      <c r="B104" s="116" t="s">
        <v>39</v>
      </c>
      <c r="C104" s="40">
        <v>75000</v>
      </c>
      <c r="D104" s="111">
        <v>10000</v>
      </c>
      <c r="E104" s="112">
        <f t="shared" si="20"/>
        <v>85000</v>
      </c>
      <c r="F104" s="420">
        <v>75020</v>
      </c>
      <c r="G104" s="420">
        <v>75020</v>
      </c>
      <c r="H104">
        <v>0</v>
      </c>
    </row>
    <row r="105" spans="1:8" x14ac:dyDescent="0.25">
      <c r="A105" s="117">
        <v>423321</v>
      </c>
      <c r="B105" s="116" t="s">
        <v>40</v>
      </c>
      <c r="C105" s="110">
        <v>35000</v>
      </c>
      <c r="D105" s="111">
        <v>10000</v>
      </c>
      <c r="E105" s="42">
        <f>SUM(C105:D105)</f>
        <v>45000</v>
      </c>
      <c r="F105" s="420">
        <v>44112</v>
      </c>
      <c r="G105" s="420">
        <v>27720</v>
      </c>
      <c r="H105">
        <v>16392</v>
      </c>
    </row>
    <row r="106" spans="1:8" x14ac:dyDescent="0.25">
      <c r="A106" s="89">
        <v>423591</v>
      </c>
      <c r="B106" s="118" t="s">
        <v>41</v>
      </c>
      <c r="C106" s="91">
        <v>170000</v>
      </c>
      <c r="D106" s="119">
        <v>0</v>
      </c>
      <c r="E106" s="120">
        <f t="shared" si="20"/>
        <v>170000</v>
      </c>
      <c r="F106" s="420">
        <v>98537.7</v>
      </c>
      <c r="G106" s="420">
        <v>98537.7</v>
      </c>
      <c r="H106">
        <v>0</v>
      </c>
    </row>
    <row r="107" spans="1:8" x14ac:dyDescent="0.25">
      <c r="A107" s="89">
        <v>423599</v>
      </c>
      <c r="B107" s="90" t="s">
        <v>42</v>
      </c>
      <c r="C107" s="40">
        <v>855000</v>
      </c>
      <c r="D107" s="111">
        <v>10000</v>
      </c>
      <c r="E107" s="121">
        <f t="shared" si="20"/>
        <v>865000</v>
      </c>
      <c r="F107" s="420">
        <v>1514640.2</v>
      </c>
      <c r="G107" s="420">
        <v>765582.4</v>
      </c>
      <c r="H107">
        <v>749057.8</v>
      </c>
    </row>
    <row r="108" spans="1:8" x14ac:dyDescent="0.25">
      <c r="A108" s="89">
        <v>423621</v>
      </c>
      <c r="B108" s="90" t="s">
        <v>43</v>
      </c>
      <c r="C108" s="122">
        <v>50000</v>
      </c>
      <c r="D108" s="111"/>
      <c r="E108" s="123">
        <f t="shared" si="20"/>
        <v>50000</v>
      </c>
      <c r="F108" s="420">
        <v>52416.88</v>
      </c>
      <c r="G108" s="420">
        <v>48602</v>
      </c>
      <c r="H108">
        <v>3814.88</v>
      </c>
    </row>
    <row r="109" spans="1:8" x14ac:dyDescent="0.25">
      <c r="A109" s="2">
        <v>423711</v>
      </c>
      <c r="B109" s="116" t="s">
        <v>44</v>
      </c>
      <c r="C109" s="124">
        <v>90000</v>
      </c>
      <c r="D109" s="111">
        <v>60000</v>
      </c>
      <c r="E109" s="112">
        <f t="shared" si="20"/>
        <v>150000</v>
      </c>
      <c r="F109" s="420">
        <v>154529.25</v>
      </c>
      <c r="G109" s="420">
        <v>75508.100000000006</v>
      </c>
      <c r="H109">
        <v>79021.149999999994</v>
      </c>
    </row>
    <row r="110" spans="1:8" ht="15.75" thickBot="1" x14ac:dyDescent="0.3">
      <c r="A110" s="2">
        <v>423911</v>
      </c>
      <c r="B110" s="125" t="s">
        <v>45</v>
      </c>
      <c r="C110" s="126"/>
      <c r="D110" s="127">
        <v>1200000</v>
      </c>
      <c r="E110" s="42">
        <v>1200000</v>
      </c>
      <c r="F110" s="420">
        <v>880840.82</v>
      </c>
      <c r="G110" s="420">
        <v>0</v>
      </c>
      <c r="H110">
        <v>880840.82</v>
      </c>
    </row>
    <row r="111" spans="1:8" ht="15.75" thickBot="1" x14ac:dyDescent="0.3">
      <c r="A111" s="25"/>
      <c r="B111" s="128" t="s">
        <v>117</v>
      </c>
      <c r="C111" s="45">
        <f>SUM(C103:C109)</f>
        <v>1367000</v>
      </c>
      <c r="D111" s="67">
        <f t="shared" ref="D111:E111" si="22">SUM(D103:D110)</f>
        <v>1315000</v>
      </c>
      <c r="E111" s="73">
        <f t="shared" si="22"/>
        <v>2682000</v>
      </c>
      <c r="F111" s="410">
        <f>SUM(F103:F110)</f>
        <v>2917434.13</v>
      </c>
      <c r="G111" s="410">
        <f>SUM(G103:G110)</f>
        <v>1182970.2000000002</v>
      </c>
      <c r="H111" s="410">
        <f>SUM(H103:H110)</f>
        <v>1734463.9300000002</v>
      </c>
    </row>
    <row r="112" spans="1:8" x14ac:dyDescent="0.25">
      <c r="A112" s="129">
        <v>425000</v>
      </c>
      <c r="B112" s="130" t="s">
        <v>46</v>
      </c>
      <c r="C112" s="131"/>
      <c r="D112" s="131"/>
      <c r="E112" s="61"/>
    </row>
    <row r="113" spans="1:8" x14ac:dyDescent="0.25">
      <c r="A113" s="132">
        <v>425191</v>
      </c>
      <c r="B113" s="133" t="s">
        <v>224</v>
      </c>
      <c r="C113" s="40">
        <v>800000</v>
      </c>
      <c r="D113" s="134">
        <v>60000</v>
      </c>
      <c r="E113" s="135">
        <f>C113+D113</f>
        <v>860000</v>
      </c>
      <c r="F113" s="14">
        <v>1372325.29</v>
      </c>
      <c r="G113" s="14">
        <v>799931.95</v>
      </c>
      <c r="H113" s="14">
        <f>F113-G113</f>
        <v>572393.34000000008</v>
      </c>
    </row>
    <row r="114" spans="1:8" ht="15.75" thickBot="1" x14ac:dyDescent="0.3">
      <c r="A114" s="136">
        <v>425211</v>
      </c>
      <c r="B114" s="137" t="s">
        <v>47</v>
      </c>
      <c r="C114" s="138"/>
      <c r="D114" s="139"/>
      <c r="E114" s="42"/>
    </row>
    <row r="115" spans="1:8" ht="15.75" thickBot="1" x14ac:dyDescent="0.3">
      <c r="A115" s="25"/>
      <c r="B115" s="26" t="s">
        <v>118</v>
      </c>
      <c r="C115" s="45">
        <f t="shared" ref="C115:E115" si="23">C113+C114</f>
        <v>800000</v>
      </c>
      <c r="D115" s="67">
        <f t="shared" si="23"/>
        <v>60000</v>
      </c>
      <c r="E115" s="73">
        <f t="shared" si="23"/>
        <v>860000</v>
      </c>
      <c r="F115" s="410">
        <f>SUM(F113:F114)</f>
        <v>1372325.29</v>
      </c>
      <c r="G115" s="410">
        <f>SUM(G113:G114)</f>
        <v>799931.95</v>
      </c>
      <c r="H115" s="410">
        <f>SUM(H113:H114)</f>
        <v>572393.34000000008</v>
      </c>
    </row>
    <row r="116" spans="1:8" x14ac:dyDescent="0.25">
      <c r="A116" s="129">
        <v>426000</v>
      </c>
      <c r="B116" s="140" t="s">
        <v>48</v>
      </c>
      <c r="C116" s="141"/>
      <c r="D116" s="142"/>
      <c r="E116" s="61"/>
    </row>
    <row r="117" spans="1:8" x14ac:dyDescent="0.25">
      <c r="A117" s="20">
        <v>426111</v>
      </c>
      <c r="B117" s="108" t="s">
        <v>49</v>
      </c>
      <c r="C117" s="22">
        <v>80000</v>
      </c>
      <c r="D117" s="109">
        <v>5000</v>
      </c>
      <c r="E117" s="24">
        <f t="shared" ref="E117:E123" si="24">C117+D117</f>
        <v>85000</v>
      </c>
      <c r="F117">
        <v>85050</v>
      </c>
      <c r="G117">
        <v>79906.13</v>
      </c>
      <c r="H117">
        <v>5143.87</v>
      </c>
    </row>
    <row r="118" spans="1:8" x14ac:dyDescent="0.25">
      <c r="A118" s="2">
        <v>426311</v>
      </c>
      <c r="B118" s="143" t="s">
        <v>50</v>
      </c>
      <c r="C118" s="40">
        <v>60000</v>
      </c>
      <c r="D118" s="111"/>
      <c r="E118" s="24">
        <f t="shared" si="24"/>
        <v>60000</v>
      </c>
      <c r="F118">
        <v>49900</v>
      </c>
      <c r="G118">
        <v>49900</v>
      </c>
      <c r="H118">
        <v>0</v>
      </c>
    </row>
    <row r="119" spans="1:8" x14ac:dyDescent="0.25">
      <c r="A119" s="69">
        <v>426411</v>
      </c>
      <c r="B119" s="116" t="s">
        <v>223</v>
      </c>
      <c r="C119" s="110">
        <v>190000</v>
      </c>
      <c r="D119" s="111">
        <v>60000</v>
      </c>
      <c r="E119" s="112">
        <f t="shared" si="24"/>
        <v>250000</v>
      </c>
      <c r="F119">
        <v>239209.16</v>
      </c>
      <c r="G119">
        <v>189906.56</v>
      </c>
      <c r="H119">
        <v>49302.6</v>
      </c>
    </row>
    <row r="120" spans="1:8" x14ac:dyDescent="0.25">
      <c r="A120" s="69">
        <v>426631</v>
      </c>
      <c r="B120" s="21" t="s">
        <v>52</v>
      </c>
      <c r="C120" s="22">
        <v>300000</v>
      </c>
      <c r="D120" s="23"/>
      <c r="E120" s="112">
        <f t="shared" si="24"/>
        <v>300000</v>
      </c>
      <c r="F120" s="14">
        <v>285452.84999999998</v>
      </c>
      <c r="G120" s="14">
        <v>159318.99</v>
      </c>
      <c r="H120" s="14">
        <f t="shared" ref="H120" si="25">F120-G120</f>
        <v>126133.85999999999</v>
      </c>
    </row>
    <row r="121" spans="1:8" x14ac:dyDescent="0.25">
      <c r="A121" s="2">
        <v>426811</v>
      </c>
      <c r="B121" s="21" t="s">
        <v>53</v>
      </c>
      <c r="C121" s="22">
        <v>160000</v>
      </c>
      <c r="D121" s="23">
        <v>490000</v>
      </c>
      <c r="E121" s="112">
        <f t="shared" si="24"/>
        <v>650000</v>
      </c>
      <c r="F121" s="420">
        <v>905665.71</v>
      </c>
      <c r="G121" s="420">
        <v>152215.51999999999</v>
      </c>
      <c r="H121" s="420">
        <v>753450.19</v>
      </c>
    </row>
    <row r="122" spans="1:8" x14ac:dyDescent="0.25">
      <c r="A122" s="20">
        <v>426822</v>
      </c>
      <c r="B122" s="21" t="s">
        <v>137</v>
      </c>
      <c r="C122" s="110"/>
      <c r="D122" s="111">
        <v>1900000</v>
      </c>
      <c r="E122" s="24">
        <v>1900000</v>
      </c>
      <c r="F122" s="14">
        <v>2525521.23</v>
      </c>
      <c r="H122" s="420">
        <v>2525521.23</v>
      </c>
    </row>
    <row r="123" spans="1:8" ht="15.75" thickBot="1" x14ac:dyDescent="0.3">
      <c r="A123" s="78">
        <v>426919</v>
      </c>
      <c r="B123" s="144" t="s">
        <v>54</v>
      </c>
      <c r="C123" s="40">
        <v>50000</v>
      </c>
      <c r="D123" s="127">
        <v>20000</v>
      </c>
      <c r="E123" s="145">
        <f t="shared" si="24"/>
        <v>70000</v>
      </c>
      <c r="F123" s="420">
        <v>31621.39</v>
      </c>
      <c r="G123">
        <v>30901.39</v>
      </c>
      <c r="H123" s="420">
        <v>720</v>
      </c>
    </row>
    <row r="124" spans="1:8" ht="15.75" thickBot="1" x14ac:dyDescent="0.3">
      <c r="A124" s="25"/>
      <c r="B124" s="26" t="s">
        <v>119</v>
      </c>
      <c r="C124" s="45">
        <f t="shared" ref="C124:E124" si="26">SUM(C117:C123)</f>
        <v>840000</v>
      </c>
      <c r="D124" s="67">
        <f t="shared" si="26"/>
        <v>2475000</v>
      </c>
      <c r="E124" s="146">
        <f t="shared" si="26"/>
        <v>3315000</v>
      </c>
      <c r="F124" s="410">
        <f>SUM(F117:F123)</f>
        <v>4122420.3400000003</v>
      </c>
      <c r="G124" s="410">
        <f>SUM(G117:G123)</f>
        <v>662148.59</v>
      </c>
      <c r="H124" s="410">
        <f>SUM(H117:H123)</f>
        <v>3460271.75</v>
      </c>
    </row>
    <row r="125" spans="1:8" x14ac:dyDescent="0.25">
      <c r="A125" s="69">
        <v>482131</v>
      </c>
      <c r="B125" s="116" t="s">
        <v>55</v>
      </c>
      <c r="C125" s="76">
        <v>25000</v>
      </c>
      <c r="D125" s="147">
        <v>10000</v>
      </c>
      <c r="E125" s="148">
        <f>C125+D125</f>
        <v>35000</v>
      </c>
    </row>
    <row r="126" spans="1:8" ht="15.75" thickBot="1" x14ac:dyDescent="0.3">
      <c r="A126" s="2">
        <v>482211</v>
      </c>
      <c r="B126" s="150" t="s">
        <v>56</v>
      </c>
      <c r="C126" s="59">
        <v>10000</v>
      </c>
      <c r="D126" s="41">
        <v>5000</v>
      </c>
      <c r="E126" s="151">
        <f>C126+D126</f>
        <v>15000</v>
      </c>
      <c r="F126">
        <v>10058</v>
      </c>
      <c r="G126">
        <v>9558</v>
      </c>
      <c r="H126">
        <v>500</v>
      </c>
    </row>
    <row r="127" spans="1:8" ht="15.75" thickBot="1" x14ac:dyDescent="0.3">
      <c r="A127" s="25"/>
      <c r="B127" s="26" t="s">
        <v>120</v>
      </c>
      <c r="C127" s="45">
        <f t="shared" ref="C127:E127" si="27">SUM(C125:C126)</f>
        <v>35000</v>
      </c>
      <c r="D127" s="46">
        <f t="shared" si="27"/>
        <v>15000</v>
      </c>
      <c r="E127" s="152">
        <f t="shared" si="27"/>
        <v>50000</v>
      </c>
      <c r="F127" s="410">
        <f>SUM(F125:F126)</f>
        <v>10058</v>
      </c>
      <c r="G127" s="410">
        <f>SUM(G126)</f>
        <v>9558</v>
      </c>
      <c r="H127" s="410">
        <f>SUM(H126)</f>
        <v>500</v>
      </c>
    </row>
    <row r="128" spans="1:8" x14ac:dyDescent="0.25">
      <c r="A128" s="153" t="s">
        <v>57</v>
      </c>
      <c r="B128" s="154" t="s">
        <v>58</v>
      </c>
      <c r="C128" s="155"/>
      <c r="D128" s="155"/>
      <c r="E128" s="156"/>
    </row>
    <row r="129" spans="1:8" ht="15.75" thickBot="1" x14ac:dyDescent="0.3">
      <c r="A129" s="157">
        <v>511393</v>
      </c>
      <c r="B129" s="158" t="s">
        <v>59</v>
      </c>
      <c r="C129" s="159">
        <v>500000</v>
      </c>
      <c r="D129" s="160">
        <v>50000</v>
      </c>
      <c r="E129" s="161">
        <f>SUM(C129:D129)</f>
        <v>550000</v>
      </c>
    </row>
    <row r="130" spans="1:8" ht="15.75" thickBot="1" x14ac:dyDescent="0.3">
      <c r="A130" s="25"/>
      <c r="B130" s="128" t="s">
        <v>121</v>
      </c>
      <c r="C130" s="45">
        <f t="shared" ref="C130:E130" si="28">C129</f>
        <v>500000</v>
      </c>
      <c r="D130" s="67">
        <f t="shared" si="28"/>
        <v>50000</v>
      </c>
      <c r="E130" s="73">
        <f t="shared" si="28"/>
        <v>550000</v>
      </c>
      <c r="F130" s="410">
        <v>480461</v>
      </c>
      <c r="G130" s="410">
        <v>480461</v>
      </c>
      <c r="H130" s="410">
        <v>0</v>
      </c>
    </row>
    <row r="131" spans="1:8" x14ac:dyDescent="0.25">
      <c r="A131" s="162">
        <v>512221</v>
      </c>
      <c r="B131" s="137" t="s">
        <v>60</v>
      </c>
      <c r="C131" s="59">
        <v>65000</v>
      </c>
      <c r="D131" s="163">
        <v>15000</v>
      </c>
      <c r="E131" s="164">
        <f>C131+D131</f>
        <v>80000</v>
      </c>
      <c r="F131">
        <v>41600</v>
      </c>
      <c r="G131">
        <v>41600</v>
      </c>
      <c r="H131">
        <v>0</v>
      </c>
    </row>
    <row r="132" spans="1:8" x14ac:dyDescent="0.25">
      <c r="A132" s="2">
        <v>512241</v>
      </c>
      <c r="B132" s="116" t="s">
        <v>61</v>
      </c>
      <c r="C132" s="110">
        <v>65000</v>
      </c>
      <c r="D132" s="111">
        <v>15000</v>
      </c>
      <c r="E132" s="165">
        <f>C132+D132</f>
        <v>80000</v>
      </c>
    </row>
    <row r="133" spans="1:8" ht="15.75" thickBot="1" x14ac:dyDescent="0.3">
      <c r="A133" s="2">
        <v>512641</v>
      </c>
      <c r="B133" s="10" t="s">
        <v>62</v>
      </c>
      <c r="C133" s="166">
        <v>330000</v>
      </c>
      <c r="D133" s="127"/>
      <c r="E133" s="167">
        <f>C133+D133</f>
        <v>330000</v>
      </c>
      <c r="F133">
        <v>262527.35999999999</v>
      </c>
      <c r="G133">
        <v>262527.35999999999</v>
      </c>
    </row>
    <row r="134" spans="1:8" ht="15.75" thickBot="1" x14ac:dyDescent="0.3">
      <c r="A134" s="25"/>
      <c r="B134" s="26" t="s">
        <v>122</v>
      </c>
      <c r="C134" s="45">
        <f>SUM(C131:C133)</f>
        <v>460000</v>
      </c>
      <c r="D134" s="67">
        <f>SUM(D131:D132)</f>
        <v>30000</v>
      </c>
      <c r="E134" s="68">
        <f>SUM(E131:E133)</f>
        <v>490000</v>
      </c>
      <c r="F134" s="410">
        <f>SUM(F131:F133)</f>
        <v>304127.35999999999</v>
      </c>
      <c r="G134" s="410">
        <f>SUM(G131:G133)</f>
        <v>304127.35999999999</v>
      </c>
      <c r="H134" s="410">
        <v>0</v>
      </c>
    </row>
    <row r="135" spans="1:8" x14ac:dyDescent="0.25">
      <c r="A135" s="89"/>
      <c r="B135" s="168" t="s">
        <v>63</v>
      </c>
      <c r="C135" s="169">
        <f>C68+C73+C76+C80+C83++C86+C97+C101+C111+C115+C124+C127+C130+C134</f>
        <v>25064000</v>
      </c>
      <c r="D135" s="169">
        <f t="shared" ref="D135:E135" si="29">D68+D73+D76+D80+D83+D86+D97+D101+D111+D115+D124+D127+D130+D134</f>
        <v>5406000</v>
      </c>
      <c r="E135" s="170">
        <f t="shared" si="29"/>
        <v>30470000</v>
      </c>
    </row>
  </sheetData>
  <mergeCells count="2">
    <mergeCell ref="C6:F6"/>
    <mergeCell ref="B42:E4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ИЗВРШЕЊА 2021.</vt:lpstr>
      <vt:lpstr>ZBIRNI PLAN 2021.</vt:lpstr>
      <vt:lpstr>Sheet3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Mira SKC</cp:lastModifiedBy>
  <cp:lastPrinted>2022-02-10T08:04:59Z</cp:lastPrinted>
  <dcterms:created xsi:type="dcterms:W3CDTF">2020-11-30T19:25:34Z</dcterms:created>
  <dcterms:modified xsi:type="dcterms:W3CDTF">2022-04-13T11:59:29Z</dcterms:modified>
</cp:coreProperties>
</file>